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ibel.gutiq\Desktop\2026\Plani Institucional 2026-2028\"/>
    </mc:Choice>
  </mc:AlternateContent>
  <xr:revisionPtr revIDLastSave="0" documentId="13_ncr:1_{DA54E088-1072-493D-BF3D-864932D47893}" xr6:coauthVersionLast="47" xr6:coauthVersionMax="47" xr10:uidLastSave="{00000000-0000-0000-0000-000000000000}"/>
  <bookViews>
    <workbookView xWindow="-120" yWindow="-120" windowWidth="29040" windowHeight="15720" xr2:uid="{00000000-000D-0000-FFFF-FFFF00000000}"/>
  </bookViews>
  <sheets>
    <sheet name="Plani Institucional" sheetId="1" r:id="rId1"/>
    <sheet name="Sheet1" sheetId="4" r:id="rId2"/>
  </sheets>
  <externalReferences>
    <externalReference r:id="rId3"/>
    <externalReference r:id="rId4"/>
    <externalReference r:id="rId5"/>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393" i="1" l="1"/>
  <c r="O65" i="1" l="1"/>
  <c r="O66" i="1"/>
  <c r="O239" i="1" l="1"/>
  <c r="O238" i="1"/>
  <c r="O237" i="1"/>
  <c r="O236" i="1"/>
  <c r="O235" i="1"/>
  <c r="O234" i="1"/>
  <c r="O233" i="1"/>
  <c r="O232" i="1"/>
  <c r="O231" i="1"/>
  <c r="O230" i="1"/>
  <c r="O229" i="1"/>
  <c r="O228" i="1"/>
  <c r="O227"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226" i="1"/>
  <c r="O748" i="1" l="1"/>
  <c r="O744" i="1"/>
  <c r="O740" i="1"/>
  <c r="O736" i="1"/>
  <c r="O732" i="1"/>
  <c r="O728" i="1"/>
  <c r="O724" i="1"/>
  <c r="O720" i="1"/>
  <c r="O716" i="1"/>
  <c r="O712" i="1"/>
  <c r="O708" i="1"/>
  <c r="O704" i="1"/>
  <c r="O700" i="1"/>
  <c r="O696" i="1"/>
  <c r="O692" i="1"/>
  <c r="O691" i="1"/>
  <c r="O689" i="1"/>
  <c r="O663" i="1"/>
  <c r="O660" i="1"/>
  <c r="O659" i="1"/>
  <c r="O658" i="1"/>
  <c r="O654" i="1"/>
  <c r="O650" i="1"/>
  <c r="O646" i="1"/>
  <c r="O642" i="1"/>
  <c r="O638" i="1"/>
  <c r="O634" i="1"/>
  <c r="O630" i="1"/>
  <c r="O629" i="1"/>
  <c r="O625" i="1"/>
  <c r="O621" i="1"/>
  <c r="O617" i="1"/>
  <c r="O613" i="1"/>
  <c r="O609" i="1"/>
  <c r="O545" i="1"/>
  <c r="O538" i="1"/>
  <c r="O537" i="1"/>
  <c r="O536" i="1"/>
  <c r="O535" i="1"/>
  <c r="O531" i="1"/>
  <c r="O527" i="1"/>
  <c r="O523" i="1"/>
  <c r="O519" i="1"/>
  <c r="O515" i="1"/>
  <c r="O511" i="1"/>
  <c r="O507" i="1"/>
  <c r="O503" i="1"/>
  <c r="O499" i="1"/>
  <c r="O495" i="1"/>
  <c r="O491" i="1"/>
  <c r="O487" i="1"/>
  <c r="O483" i="1"/>
  <c r="O479" i="1"/>
  <c r="O475" i="1"/>
  <c r="O471" i="1"/>
  <c r="O467" i="1"/>
  <c r="O463" i="1"/>
  <c r="O459" i="1"/>
  <c r="O455" i="1"/>
  <c r="O451" i="1"/>
  <c r="O447" i="1"/>
  <c r="O445" i="1"/>
  <c r="O441" i="1"/>
  <c r="O437" i="1"/>
  <c r="O433" i="1"/>
  <c r="O429" i="1"/>
  <c r="O425" i="1"/>
  <c r="O421" i="1"/>
  <c r="O417" i="1"/>
  <c r="O413" i="1"/>
  <c r="O412" i="1"/>
  <c r="O411" i="1"/>
  <c r="O410" i="1"/>
  <c r="O409" i="1"/>
  <c r="O405" i="1"/>
  <c r="O401" i="1"/>
  <c r="O397" i="1"/>
  <c r="O389" i="1"/>
  <c r="O385" i="1"/>
  <c r="O381" i="1"/>
  <c r="O377" i="1"/>
  <c r="O373" i="1"/>
  <c r="O369" i="1"/>
  <c r="O368" i="1"/>
  <c r="O367" i="1"/>
  <c r="O366" i="1"/>
  <c r="O365" i="1"/>
  <c r="O364" i="1"/>
  <c r="O362" i="1"/>
  <c r="O361" i="1"/>
  <c r="O360" i="1"/>
  <c r="O359" i="1"/>
  <c r="O358" i="1"/>
  <c r="O363" i="1" s="1"/>
  <c r="O357" i="1"/>
  <c r="O356" i="1"/>
  <c r="O355" i="1"/>
  <c r="O354" i="1"/>
  <c r="O353" i="1"/>
  <c r="O352" i="1"/>
  <c r="O351" i="1"/>
  <c r="O350" i="1"/>
  <c r="O349" i="1"/>
  <c r="O348" i="1"/>
  <c r="O347" i="1"/>
  <c r="O346" i="1"/>
  <c r="O345" i="1"/>
  <c r="O344" i="1"/>
  <c r="O343" i="1"/>
  <c r="O342" i="1"/>
  <c r="O341" i="1"/>
  <c r="O340" i="1"/>
  <c r="O339" i="1"/>
  <c r="O187" i="1"/>
  <c r="O186" i="1"/>
  <c r="O185" i="1"/>
  <c r="O184" i="1"/>
  <c r="O183" i="1"/>
  <c r="O182" i="1"/>
  <c r="O178"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5" i="1" l="1"/>
  <c r="O144" i="1"/>
  <c r="O143" i="1"/>
  <c r="O142" i="1"/>
  <c r="O141" i="1"/>
  <c r="O140" i="1"/>
  <c r="O139" i="1"/>
  <c r="O138" i="1"/>
  <c r="O137" i="1"/>
  <c r="O136" i="1"/>
  <c r="O135" i="1"/>
  <c r="O134" i="1"/>
  <c r="O133" i="1"/>
  <c r="O132" i="1"/>
  <c r="O131" i="1"/>
  <c r="O130" i="1"/>
  <c r="O129" i="1"/>
  <c r="O128" i="1"/>
  <c r="O127" i="1"/>
  <c r="O126" i="1"/>
  <c r="O125" i="1"/>
  <c r="O124" i="1"/>
  <c r="O120" i="1"/>
  <c r="O119" i="1"/>
  <c r="O118" i="1"/>
  <c r="O117" i="1"/>
  <c r="O116" i="1"/>
  <c r="O115" i="1"/>
  <c r="O111" i="1"/>
  <c r="O107" i="1"/>
  <c r="O103" i="1"/>
  <c r="O99" i="1"/>
  <c r="O98" i="1"/>
  <c r="O97" i="1"/>
  <c r="O96" i="1"/>
  <c r="O95" i="1"/>
  <c r="O94" i="1"/>
  <c r="O93" i="1"/>
  <c r="O92" i="1"/>
  <c r="O91" i="1"/>
  <c r="O89" i="1"/>
  <c r="O88" i="1"/>
  <c r="O87" i="1"/>
  <c r="O86" i="1"/>
  <c r="O85" i="1"/>
  <c r="O84" i="1"/>
  <c r="O83" i="1"/>
  <c r="O82" i="1"/>
  <c r="O79" i="1"/>
  <c r="O74" i="1"/>
  <c r="O69" i="1"/>
  <c r="O68" i="1"/>
  <c r="O67" i="1"/>
  <c r="O61" i="1"/>
  <c r="O57" i="1"/>
  <c r="O53" i="1"/>
  <c r="O49" i="1"/>
  <c r="O45" i="1"/>
  <c r="O44" i="1"/>
  <c r="O43" i="1"/>
  <c r="O42" i="1"/>
  <c r="O41" i="1" l="1"/>
  <c r="O40" i="1"/>
  <c r="O39" i="1"/>
  <c r="O38" i="1"/>
  <c r="O37" i="1"/>
  <c r="O36" i="1"/>
  <c r="O35" i="1"/>
  <c r="O34" i="1"/>
  <c r="O33" i="1"/>
  <c r="O32" i="1"/>
  <c r="O30" i="1"/>
  <c r="O29" i="1"/>
  <c r="O28" i="1"/>
  <c r="O27" i="1"/>
  <c r="O26" i="1"/>
  <c r="O25" i="1"/>
  <c r="O24" i="1"/>
  <c r="O21" i="1"/>
  <c r="O20" i="1"/>
  <c r="O19" i="1"/>
  <c r="O18" i="1"/>
  <c r="O16" i="1"/>
  <c r="O15" i="1"/>
  <c r="O14" i="1"/>
  <c r="O13" i="1"/>
  <c r="O12" i="1"/>
  <c r="O11" i="1"/>
  <c r="O10" i="1"/>
  <c r="O9" i="1"/>
  <c r="O8" i="1"/>
  <c r="O7" i="1"/>
  <c r="O6" i="1"/>
  <c r="O5" i="1"/>
  <c r="M76" i="1"/>
</calcChain>
</file>

<file path=xl/sharedStrings.xml><?xml version="1.0" encoding="utf-8"?>
<sst xmlns="http://schemas.openxmlformats.org/spreadsheetml/2006/main" count="1655" uniqueCount="748">
  <si>
    <t>TM 1</t>
  </si>
  <si>
    <t>TM 2</t>
  </si>
  <si>
    <t>TM 4</t>
  </si>
  <si>
    <t>1.1.</t>
  </si>
  <si>
    <t xml:space="preserve">1.3. </t>
  </si>
  <si>
    <t xml:space="preserve">1.4. </t>
  </si>
  <si>
    <t xml:space="preserve">Afati Kohore </t>
  </si>
  <si>
    <t>TM 3</t>
  </si>
  <si>
    <t>75%</t>
  </si>
  <si>
    <t>TM4</t>
  </si>
  <si>
    <t>TM1</t>
  </si>
  <si>
    <t>TM2</t>
  </si>
  <si>
    <t>TM3</t>
  </si>
  <si>
    <t>Hartimi i model rregullores komunale në fushën e migracionit</t>
  </si>
  <si>
    <t>12.1.</t>
  </si>
  <si>
    <t>10. 000</t>
  </si>
  <si>
    <t>/</t>
  </si>
  <si>
    <t>50-60%</t>
  </si>
  <si>
    <t>3.1.</t>
  </si>
  <si>
    <t>80-90%</t>
  </si>
  <si>
    <t>95-100%</t>
  </si>
  <si>
    <t>2 raporte për Menaxhim të Rrezikut të paraqitura nga zyrtari për menaxhim të rrezikut nga Divizioni për Kontroll Financiar të Programeve të Bashkëpunimit ndërkufitar, të hartuara.</t>
  </si>
  <si>
    <t xml:space="preserve">Auditimi: “Menaxhimi i burimeve njerëzore në MAPL”.         Planifikimi i angazhimit (Deklarat e pavarësisë së audituesit; njoftimi për fillimin e angazhimit; vlerësimi i rrezikut dhe planifikimi i kohës së përfundimit);
Puna në teren (Takimi fillesatar me njësinë që do të auditohet- projekt agjenda; Programi i angazhimit të auditimit; testet individuale të auditimit, marrja e mostrave dhe analizimi i tyre etj.),
Raportimi (Draft raporti; takimi përmbyllës-përfundimtar; 
Draft Raporti Përfundimtarë; Plani i veprimit të dërguar nga Njësia e audituar;
Përgatitja e raportit Final “Menaxhimi i automjeteve në MAPL” dhe procedimi te Menaxhmenti i lartë dhe Komitetit i Auditimit.
                                           </t>
  </si>
  <si>
    <t>Auditimi: “Sistemi i menaxhimit të prokurimit”.                      Planifikimi i angazhimit (Deklarat e pavarësisë së audituesit; njoftimi për fillimin e angazhimit; vlerësimi i rrezikut dhe planifikimi i kohës së përfundimit);
Puna në teren (Takimi fillesatar me njësinë që do të auditohet-projekt agjenda; Programi i angazhimit të auditimit; testet individuale të auditimit, marrja e mostrave dhe analizimi i tyre etj.),
Raportimi (Draft raporti; takimi përmbyllës-përfundimtar; Draft Raporti Përfundimtarë; Plani i veprimit të dërguar nga Njësia e audituar;
Përgatitja e raportit Final “ Sistemi i menaxhimit të buxhetit” dhe procedimi te Menaxhmenti i lartë dhe Komitetit i Auditimit.</t>
  </si>
  <si>
    <t xml:space="preserve">Auditimi: “Menaxhimi i investimeve kapitale në MAPL”.Planifikimi i angazhimit (Deklarata e pavarësisë së audituesit; njoftimi për fillimin e angazhimit; vlerësimi i rrezikut dhe planifikimi i kohës së përfundimit);
Puna në teren (Takimi fillesatar me njësinë që do të auditohet-projekt agjenda; Programi i angazhimit të auditimit; testet individuale të auditimit, marrja e mostrave dhe analizimi i tyre etj.)
Raportimi (Draft raporti; takimi përmbyllës-përfundimtar; Draft Raporti Përfundimtarë; Plani i veprimit të dërguar nga Njësia e audituar;
Përgatitja e raportit Final “ Menaxhimi i investimve kapitale” dhe procedimi te Menaxhmenti i lartë dhe Komitetit i Auditimit.
</t>
  </si>
  <si>
    <t>112,5</t>
  </si>
  <si>
    <t>999,99</t>
  </si>
  <si>
    <t>3.2.</t>
  </si>
  <si>
    <t>9.1.</t>
  </si>
  <si>
    <t>11.1.</t>
  </si>
  <si>
    <t>13.1.</t>
  </si>
  <si>
    <t>14.1.</t>
  </si>
  <si>
    <t>14.2.</t>
  </si>
  <si>
    <t>14.3.</t>
  </si>
  <si>
    <t>15.1.</t>
  </si>
  <si>
    <t>16.1.</t>
  </si>
  <si>
    <t>16.2.</t>
  </si>
  <si>
    <t>17.1.</t>
  </si>
  <si>
    <t>17.2.</t>
  </si>
  <si>
    <t>18.1.</t>
  </si>
  <si>
    <t>19.1.</t>
  </si>
  <si>
    <t>20.1.</t>
  </si>
  <si>
    <t>21.1.</t>
  </si>
  <si>
    <t>22.1.</t>
  </si>
  <si>
    <t>23.1.</t>
  </si>
  <si>
    <t>24.1.</t>
  </si>
  <si>
    <t>25.1.</t>
  </si>
  <si>
    <t>26.1.</t>
  </si>
  <si>
    <t>26.2.</t>
  </si>
  <si>
    <t>26.3.</t>
  </si>
  <si>
    <t>27.1.</t>
  </si>
  <si>
    <t>28.1.</t>
  </si>
  <si>
    <t>28.2.</t>
  </si>
  <si>
    <t>29.1.</t>
  </si>
  <si>
    <t>29.2.</t>
  </si>
  <si>
    <t>29.3.</t>
  </si>
  <si>
    <t>30.1.</t>
  </si>
  <si>
    <t>31.1.</t>
  </si>
  <si>
    <t>32.1.</t>
  </si>
  <si>
    <t>32.2.</t>
  </si>
  <si>
    <t>32.3.</t>
  </si>
  <si>
    <t>32.4.</t>
  </si>
  <si>
    <t>32.5.</t>
  </si>
  <si>
    <t>32.6.</t>
  </si>
  <si>
    <t>32.7.</t>
  </si>
  <si>
    <t>33.1.</t>
  </si>
  <si>
    <t>34.1.</t>
  </si>
  <si>
    <t>34.2.</t>
  </si>
  <si>
    <t>34.3.</t>
  </si>
  <si>
    <t>34.4.</t>
  </si>
  <si>
    <t>34.5.</t>
  </si>
  <si>
    <t>34.6.</t>
  </si>
  <si>
    <t>27.2.</t>
  </si>
  <si>
    <t>Br.</t>
  </si>
  <si>
    <t>Definisanje operacionih ciljeva -pokazatelji i ciljevi za period 2026-2028.</t>
  </si>
  <si>
    <t xml:space="preserve">Br. </t>
  </si>
  <si>
    <t>Operacionalni cilj</t>
  </si>
  <si>
    <t>Izgovor</t>
  </si>
  <si>
    <t>Aktvnosti</t>
  </si>
  <si>
    <t xml:space="preserve">Aktivinosti, vremenski rokovi i budžet </t>
  </si>
  <si>
    <t>Razvoj održivog lokalno ekonomskog razvoja</t>
  </si>
  <si>
    <t>Referisanje u strateškim dokumentima (ako se podnosi-aplikuje)</t>
  </si>
  <si>
    <t>Odgovorno odeljenje</t>
  </si>
  <si>
    <t>Pokazatelj</t>
  </si>
  <si>
    <t>Osnova</t>
  </si>
  <si>
    <t>Ciljevi</t>
  </si>
  <si>
    <t xml:space="preserve">Upravljanje kapitalnim projektima finansiranim sredstvima MALS-a opštinama  </t>
  </si>
  <si>
    <t xml:space="preserve"> Unapređenje dobrog upravljanja i opštinske efikasnosti putem opštinskog praćenja i ocenjivanja</t>
  </si>
  <si>
    <t xml:space="preserve"> Jačanje pravnih i administrativnih kapaciteta opština</t>
  </si>
  <si>
    <t>Izgradnja institucionalnih i profesionalnih kapaciteta za postizanje održivog poboljšanja u pružanju opštinskih usluga.</t>
  </si>
  <si>
    <t xml:space="preserve">Promovisanje i unapređenje dobre uprave na lokalnom nivou </t>
  </si>
  <si>
    <t xml:space="preserve">Povećanje kvaliteta i efikasnosti opštinskih usluga kroz unapređenje digitalnih platformi.
</t>
  </si>
  <si>
    <t>Nacionalni program za razvoj 2023-2025, Strateija o lokalnoj samoupravi.</t>
  </si>
  <si>
    <t>Posebni cilj</t>
  </si>
  <si>
    <t>Povećanje kapaciteta opština za razvoj i sprovođenje sveobuhvatnih lokalnih politika</t>
  </si>
  <si>
    <t>Promovisanje ljudskih prava na lokalnom nivou sa posebnim naglaskom na marginalizovane grupe</t>
  </si>
  <si>
    <t>Jačanje i promovisanje međuopštinske saradnje kroz razmenu iskustava, koordinaciju zajedničkih aktivnosti i razvoj zajedničkih projekata koji povećavaju efikasnost i usluge za građane.</t>
  </si>
  <si>
    <t>Održivo planiranje programa obuke i razvoja kapaciteta</t>
  </si>
  <si>
    <t>Razvijanje saradnje sa istraživačkim institutima i stručnjacima u ovoj oblasti radi razvoja strateških istraživanja i analiza.</t>
  </si>
  <si>
    <t>Unapređenje i promvisanje otvorenog upravljanja kroz povećanje transparentnosti, odgovornosti i podsticanje aktivnog učešća građana u procesima donošenja odluka.</t>
  </si>
  <si>
    <t>Jačanje stručnih i institucionalnih kapaciteta organa lokalne samouprave za zadovoljavanje zahteva građana i postizanje održivog poboljšanja opštinskih usluga za građane.</t>
  </si>
  <si>
    <t xml:space="preserve">Praćenje opštiskih skupština. </t>
  </si>
  <si>
    <t>Sprovođenje raformi na lokalnom nivou za integrisanjue u EU.</t>
  </si>
  <si>
    <t>Razvoj politika lokalne samouprave.</t>
  </si>
  <si>
    <t>Upravljanje procesa planiranja i praćenja nacionalnog plana za razvoj.</t>
  </si>
  <si>
    <t xml:space="preserve">Optimizam praćenja za efikasno i redovno sprovođenje  prekograničnih projekata.
</t>
  </si>
  <si>
    <t xml:space="preserve"> Povećanje efikasnosti i postizanje rezultata ugovora o grantovima za tehničku pomoć.</t>
  </si>
  <si>
    <t xml:space="preserve">Obezbeđivanje efikasnog i uspešnog upravljanja pozivima za podnošenje predloga. </t>
  </si>
  <si>
    <t xml:space="preserve">Jačanje kapaciteta korisnika za efikasno sprovođenje projekata. </t>
  </si>
  <si>
    <t>Institucionalni planovi MALS-a za 2026-2028.</t>
  </si>
  <si>
    <t>Obezbeđivanje efikasne i održive upotrebe fondova od strane korisnika.</t>
  </si>
  <si>
    <t>Povećanje efikasnosti u opotrebi fondova od strane korisnika.</t>
  </si>
  <si>
    <t>Unapređenje međunarodne opštinske saradnje.</t>
  </si>
  <si>
    <t xml:space="preserve"> Stvaranje okvira za dobro upravljanje kako bi se obezbedila demokratska zastupljenost građana i efikasna opštinska administracija.</t>
  </si>
  <si>
    <t>Procena zakonitosti i praćenje sprovođenja zakonitosti opštinskih akata.</t>
  </si>
  <si>
    <t>Pružanje logističkih usluga.</t>
  </si>
  <si>
    <t>Planiranje i trošenje budžeta u skladu sa zakonskim pravilima i smernicama.</t>
  </si>
  <si>
    <t>Razvoj aktivnosti unutrašnje revizije za postizanje ciljeva Ministarstva administracije lokalne samouprave.</t>
  </si>
  <si>
    <t>Organizovanje ljudskih resursa u sjakdu sa potrebama ministarstva.</t>
  </si>
  <si>
    <t>Razvoj aktivnosti nabavke za potrebe MALS-a.</t>
  </si>
  <si>
    <t>Razvijanje aktivnosti komuniciranja sa javnoću radi ostvarivanja ciljeva Ministarstva administracije lokalne samouprave.</t>
  </si>
  <si>
    <t xml:space="preserve"> Stručna podrška ministru i glasnogovorniku ministarstva u oblasti javne komunikacije.</t>
  </si>
  <si>
    <t>Odsek za komuniciranjue sa javnošću.</t>
  </si>
  <si>
    <t>UREDBA (VRK) - BR. 17/2024 O RADU VLADE
REPUBLIKE KOSOVO1 ČLAN 85,
UREDA (VRK) BR. 17/2024 O
UNUTRAŠNJOJ ORGANIZACIJI I SISTEMATIZACIJI
RADNIH MESTA U
MINISTARSTVU ADMINISTRACIJE  LOKALNE SAMOUPRAVE1</t>
  </si>
  <si>
    <t>Pristup na javna dokumanta.</t>
  </si>
  <si>
    <t>Uključenost u izradi politika.</t>
  </si>
  <si>
    <t>Službveni e-mail MALS-a.</t>
  </si>
  <si>
    <t>Ažuriranje službene web stranice MALS-a</t>
  </si>
  <si>
    <t>ZAKON BR. 06/L-081 O PRISTUPU NA JAVNA DOKUMENTA.</t>
  </si>
  <si>
    <t>UREDBA KP BR. 17/2024 O UNUTRAŠNJOJ ORGANIZACIJI I SISTEMATIZACIJI RADNIH MESTA U MINISTARSTVU LOKALNE SAMOUPRAVE.</t>
  </si>
  <si>
    <t>UREDBA (KP) BR. 17/2024 O UNUTRAŠNJOJ ORGANIZACIJI I SISTEMATIZACIJI RADNIH MESTA U MINISTARSTVU LOKALNE SAMOUPRAVE.</t>
  </si>
  <si>
    <t>UREDBA (KP) BR. 17/2024 O UNUTRAŠNJOJ ORGANIZACIJI I SISTEMATIZACIJI RADNIH MESTA U MINISTARSTVU LOKALNE SAMOUPRAVE..</t>
  </si>
  <si>
    <t>Godišnje izveštavanje Agenciji za informacije i privatnost.</t>
  </si>
  <si>
    <t>Izveštaj o zahtevima za pristup javnim dokumentima.</t>
  </si>
  <si>
    <t>Broj zahteva za pristup javnim dokumentima.</t>
  </si>
  <si>
    <t>Broj upravljanih zvaničnih imejlova MALS-a.</t>
  </si>
  <si>
    <t>Broj objavljenih dokumenata i informacija MALS-a na zvaničnoj web stranici.</t>
  </si>
  <si>
    <t>Broj objava na zvaničnom nalogu  institucije na društvenoj mreži - Fejsbuk.</t>
  </si>
  <si>
    <t>Upravljanje komunikacijom ministarstva na zvaničnom nalogu institucije na društvenim mrežama - Facebook.</t>
  </si>
  <si>
    <t>Broj sastavljenih izveštaja.</t>
  </si>
  <si>
    <t>Broj informativnih kampanja  i kampanja za podizanje svesti.</t>
  </si>
  <si>
    <t>Broj konferencija i intervjua sa medijima.</t>
  </si>
  <si>
    <t>Broj nedeljnih kalendara komunikacionih aktivnosti u KP-u KKP-u.</t>
  </si>
  <si>
    <t>Kontinuirana aktivnost.</t>
  </si>
  <si>
    <t>Kontinuirana aktivnost..</t>
  </si>
  <si>
    <t>Povećanje usklađenosti  između planiranja nabavki i budžeta ministarstva.</t>
  </si>
  <si>
    <t>Odeljenje javne nabavke.</t>
  </si>
  <si>
    <t xml:space="preserve">Broj planiranih aktivnosti u odnosu na sprovedene aktivnosti. </t>
  </si>
  <si>
    <t>Upravljanje stručne prakse sa studentima.</t>
  </si>
  <si>
    <t>Jedinica za upravljanje ljudskim resursima.</t>
  </si>
  <si>
    <t>Koordinisanje i saradnja sa Agencijom za sprečavanje korupcije.</t>
  </si>
  <si>
    <t xml:space="preserve"> Promene u sistemu obračuna zarada (PAYROL) u platnom sistemu MF-a/Trezora.</t>
  </si>
  <si>
    <t>Broj održanih obuka i broj učesnika.</t>
  </si>
  <si>
    <t>Godišnji plan obuke i kurseva zaposlenih u MALS-ui saradnja i koordinacija između KIJA za proces obuke za kalendarsku 2025. godinu.</t>
  </si>
  <si>
    <t>Broj realizovanih obuka i broj učesnika.</t>
  </si>
  <si>
    <t xml:space="preserve"> Obezbeđivanje sprovođenja procedura za izbor i zapošljavanje kvalifikovanog osoblja, u skladu sa zakonodavstvom na snazi  kao i upravljanje i održavanje informacija o ljudskim resursima.</t>
  </si>
  <si>
    <t xml:space="preserve">Zakon o javnim službenicima i Uredba o unutrašnjoj organizaciji i sistematizaciji radnih mesta.
</t>
  </si>
  <si>
    <t>Broj rekrutisanja za kandidate za slobodna mesta.</t>
  </si>
  <si>
    <t>Jedinica za  unutrašnju reviziju.</t>
  </si>
  <si>
    <t xml:space="preserve">Sprovođenje revizija u skladu sa Strateškim planom 2026-2028 i Godišnjim planom 2026, kao i revizija po posebnom zahtevu (ad-hok) uz odobrenje ministra.  </t>
  </si>
  <si>
    <t>15 redovnih revizija; Ad-hoc revizije prema zahtevima.</t>
  </si>
  <si>
    <t xml:space="preserve"> Procena unutrašnjih  kontrola u svim sistemskim strukturama u Ministarstvu administracije lokalne samouprave.</t>
  </si>
  <si>
    <t>Periodični izveštaji rada JUR-a</t>
  </si>
  <si>
    <t xml:space="preserve"> Upravljanje procesom planiranja, praćenja i trošenja budžeta MALS-a.</t>
  </si>
  <si>
    <t>Srednjoročni okvir troškova. Zakon o budžetu.</t>
  </si>
  <si>
    <t>Odsek za budžet i finansije.</t>
  </si>
  <si>
    <t>Prikupljanje informacija od drugih jedinica u vezi sa očekivanim vremenom za obavezivanje i trošenje sredstava.</t>
  </si>
  <si>
    <t>Unošenje  podataka o obavezama i rashodima u ISUFK-a i dostavljanje Plana obaveza i rashoda Ministarstvu finansija.</t>
  </si>
  <si>
    <t>Izrada godišnjeg finansijskog izveštaja.</t>
  </si>
  <si>
    <t xml:space="preserve">Punuda lektorskih usluga. </t>
  </si>
  <si>
    <t>Simultani prevod na jezicima: Albanski/Srpski i obrnuto, kaoi i Albanski-Engleski i obrnuto organizovanih na sastancima  od starne MALS-a.</t>
  </si>
  <si>
    <t>Ponuda prevodilačih usluga i lektorisanja.</t>
  </si>
  <si>
    <t>Odeljenje za opšte usluge.</t>
  </si>
  <si>
    <t>Podrška ministarstvu kvalitetnim i profesionalnim prevodima svih dokumenata, prema zahtevima kabineta i odeljenja..</t>
  </si>
  <si>
    <t>Upravljanje platformom e-opština u koordinaciji sa AID</t>
  </si>
  <si>
    <t>Podrška opštinama oko sistema Intraneta.</t>
  </si>
  <si>
    <t>Pružanje IT usluga.</t>
  </si>
  <si>
    <t>Održavanje internet mreže u ministarstvu i pružanje IT usluga (instalacija, služba za pomoć korisnicima, popravka, e-pošta, internet, štampanje itd.).</t>
  </si>
  <si>
    <t>Snabdevanje službenika ministarstva potrošnim materijalom.</t>
  </si>
  <si>
    <t>Upravljanje, organizacija i sistematizacija arhive, registara, dokumenata i znanja ministarstva.</t>
  </si>
  <si>
    <t>Prijem i distribucija dosijea unutar i van MALS-a. Fizičko i elektronsko arhiviranje dosijea i zahteva koje podnose opštine i druge strane, a koji se obrađuju u skladu sa procedurama i rokovima utvrđenim zakonom o lokalnoj samoupravi.</t>
  </si>
  <si>
    <t>Zaduživanje i razduživanje službenika za inventar u sistemu e-imovine.</t>
  </si>
  <si>
    <t>Obezbeđivanje prevoznih usluga za službenike MALS-a van zemlje.</t>
  </si>
  <si>
    <t>Obezbeđivanje prevoznih usluga za službenike MALS-a unutar zemlje.</t>
  </si>
  <si>
    <t>Brine se o održavanju, kontroli i bezbednosti vozila ministarstva, osiguranju i registraciji vozila ministarstva.</t>
  </si>
  <si>
    <t>Štampanje, fotokopiranje, umnožavanje materijala za sastanke, transport materijala, postavljanje transparenata i natpisa u sali, postavljanje opreme za snimanje, postavljanje opreme za prevođenje.</t>
  </si>
  <si>
    <t>Pružanje tehničke pomoć iza sva odeljenja u MALS-u</t>
  </si>
  <si>
    <t xml:space="preserve">Pružanje tehničke pomoći za sve sastanke koje organizuje MALS; </t>
  </si>
  <si>
    <t>Zakon o lokalnoj samoupravi, Zakon o administartivnom razmatranjuopštinskih akata; Strategija za lokalnu samoupravu 2016-2026.</t>
  </si>
  <si>
    <t>Pravno odeljenje</t>
  </si>
  <si>
    <t>Broj redovnih sastanaka sa opštinskim zvaničnicima, u vezi sa koordinacijom rada i sprovođenjem međuinstitucionalnih odgovornosti</t>
  </si>
  <si>
    <t>Broj zahteva i opština koje nisu razmatrale akte.</t>
  </si>
  <si>
    <t xml:space="preserve">20 akata u MP-u </t>
  </si>
  <si>
    <t>4 sastanka</t>
  </si>
  <si>
    <t>4  sastanka</t>
  </si>
  <si>
    <t>190 Revizja</t>
  </si>
  <si>
    <t>Broj akata prosleđenih u MP-u.</t>
  </si>
  <si>
    <t>Broj razmatranih akata.</t>
  </si>
  <si>
    <t>12 Izrađenih izveštaja.</t>
  </si>
  <si>
    <t>Praćenje sprovođenja zakonitosti opštinskih akata. Na osnovu članova 31. i 32. Pravilnika o unutrašnjoj organizaciji MALS-a, Pravno odeljenje i Odeljenje za razmatranje zakonitosti akata Skupštine opštine i gradonačelnika opštine nadležni su za razmatranje zakonitosti akata Skupštine opštine i gradonačelnika opštine i ne mogu se preneti na Odeljenje za kontrolu kvaliteta opštinskih akata, jer ovo odeljenje razmatra opštinske akte samo u oblasti transparentnosti.</t>
  </si>
  <si>
    <t>Redovni sastanci sa opštinskim zvaničnicima, u vezi sa koordinacijom rada i sprovođenjem međuinstitucionalnih odgovornosti</t>
  </si>
  <si>
    <t>Organizovanje redovnih kvartalnih sastanaka sa predsednicima skupština opština.</t>
  </si>
  <si>
    <t>Poseta opštini radi provere zakonitosti akata.</t>
  </si>
  <si>
    <t>Praćenje sprovođenja zahteva za reviziju opštinskih akata.</t>
  </si>
  <si>
    <t>2 Izrađena izveštaja</t>
  </si>
  <si>
    <t>Godišnji plan sprovođenja za  2026. godinu.</t>
  </si>
  <si>
    <t>Održan sastanak sa Odborom za sprovođenje NPLER-a</t>
  </si>
  <si>
    <t>Sprovođenje Nacionalnog programa za lokalni ekonomski razvoj  2023-2030;</t>
  </si>
  <si>
    <t xml:space="preserve">Nacionalni program za lokalni ekonomski razvoj  2023-20300, SOP.
</t>
  </si>
  <si>
    <t>Budžet</t>
  </si>
  <si>
    <t>Odeljenje za planiranje i lokalni ekonomski razvoj.</t>
  </si>
  <si>
    <t>Odeljenje za lokalnu demokratiju i međuopštinsku saradnju</t>
  </si>
  <si>
    <t>Odeljenje za lokalnu demokratiju i međuopštinsku saradnju.</t>
  </si>
  <si>
    <t>Odeljenje za dobru upravu na lokalnom nivou.</t>
  </si>
  <si>
    <t>Odeljenje za dobru upravu na lokalnom nivou</t>
  </si>
  <si>
    <t>Odeljenje za digitalizaciju opštinskih usluga.</t>
  </si>
  <si>
    <t>Odeljenje za lokalni nadzor i učinak.</t>
  </si>
  <si>
    <t>Godišnji izveštaj u vezi sprovođenja NPLER_a za 2030</t>
  </si>
  <si>
    <t>Broj podržanih opština</t>
  </si>
  <si>
    <t>Sastanci sa opštinama koje su prethodno zatražile podršku u vezi sa izradom SLER-a</t>
  </si>
  <si>
    <t>Podrška opštinama u procesu izrade Strategija lokalnog ekonomskog razvoja i njihovog usklađivanja sa NPLER 2030.</t>
  </si>
  <si>
    <t xml:space="preserve">Nacionalni program razvoja, Nacionalnog programa za lokalni ekonomski razvoj 2023-2030, SOP.
</t>
  </si>
  <si>
    <t xml:space="preserve"> Srednjoročno ocenjivanje NPLER-a za 2030. godinu</t>
  </si>
  <si>
    <t xml:space="preserve"> Pregled 72 mere NPLER-a do 2030. godine</t>
  </si>
  <si>
    <t>Tri izrađena finansijska izveštaja.</t>
  </si>
  <si>
    <t>Broj izrađenih  izveštaja</t>
  </si>
  <si>
    <t>Konsultacije sa opštinama i institucijama uključenim u proceu  razgledanja  mera</t>
  </si>
  <si>
    <t>Finalizacija  ragledanja mera</t>
  </si>
  <si>
    <t>Slanje na izveštavanje</t>
  </si>
  <si>
    <t>Gosišnji finansijski izveštaji opština.</t>
  </si>
  <si>
    <t>Godišnji izveštaj o ostvarivanju sopstvenih prihoda opština.</t>
  </si>
  <si>
    <t>Godišnji izveštaj o opštinskim rashodima.</t>
  </si>
  <si>
    <t>Prvi  Godišnji izveštaj u vezi sa revizorskim mišljenjem NKR za opštine i poređenje sa prethodnom godinom.</t>
  </si>
  <si>
    <t>Praćenje sprovođenja opštinskih projekata finansiranih Programom grantova za opštinske učinke</t>
  </si>
  <si>
    <t>Nacionalni program razvoja, Nacionalnog programa za lokalni ekonomski razvoj 2023-2030, SOP.</t>
  </si>
  <si>
    <t>Broj opština korisnica</t>
  </si>
  <si>
    <t>Zakon o godišnjem budžetu. Nacionalni program razvoja, Nacionalni program lokalnog ekonomskog razvoja 2023-2030, SOP</t>
  </si>
  <si>
    <t>Tehnički sastanci sa opštinama za ugovorene projekte,</t>
  </si>
  <si>
    <t>Terenske posete radi provere napretka radova u opštinama,</t>
  </si>
  <si>
    <t xml:space="preserve"> Praćenje realizacije opštinskih projekata finansiranih Programom razvoja socio-ekonomske infrastrukture i međuopštinske saradnje</t>
  </si>
  <si>
    <t>Broj kapitalnih projekata iz Programa za razvoj socio-ekonomske infrastrukture i međuopštinske saradnje</t>
  </si>
  <si>
    <t xml:space="preserve">Završeni predmeti za isplatu od opština, </t>
  </si>
  <si>
    <t>Utrvđeni  kriterijumi za finansiranje infrastrukturnih projekata i projekata međuopštinske saradnje i pokretanje  fonda za finansiranje projekata.</t>
  </si>
  <si>
    <t>Izrađen je izveštaj o ocenjivanju aplikacija i obaveštenje korisnika.</t>
  </si>
  <si>
    <t>Sporazumi o finansiranju potpisanih sporazuma.</t>
  </si>
  <si>
    <t>Raspolaganje /raspodela sredstava za finansiranje projekata</t>
  </si>
  <si>
    <t>Praćenje projekata.</t>
  </si>
  <si>
    <t xml:space="preserve">Održavanje poseta i sastanaka radi praćenja projekata u opštinama korisnicima,  </t>
  </si>
  <si>
    <t>Kompletiranje predmeta za plaćanje</t>
  </si>
  <si>
    <t>Odeljenje za ploaniranje i lokalni ekonomski razvoj</t>
  </si>
  <si>
    <t>Izveštavanje investicija MALS-a</t>
  </si>
  <si>
    <t>Nacionalni program razvoja, Nacionalnog programa za lokalni ekonomski razvoj 2023-2030, SOP.Zakon o lokalnoj samoupravi.</t>
  </si>
  <si>
    <t>Izveštaj o investicijama za   2025. godinu. </t>
  </si>
  <si>
    <t xml:space="preserve">Tri (3) investiciona izveštaja. </t>
  </si>
  <si>
    <t>Izrađeni su investicioni izveštaji MALS-a za period 2008-2025. godine.</t>
  </si>
  <si>
    <t>Promovisanje međuopštinske saradnje za zajedničke projekte sa fokusom na ostvarivanje ciljeva i koristi za građane.</t>
  </si>
  <si>
    <t>Zakon o lokalnoj samoupravi br. 03/L-040, Zakon o međuopštinskoj saradnji br. 04/L-010, Administrativno uputstvo (MALS-a) br. 04/2023 o otvorenoj administraciji u opštinama</t>
  </si>
  <si>
    <t>Broj izdatih preporuka za zajedničke projekte</t>
  </si>
  <si>
    <t>Prema zahtevima primljenim od opština</t>
  </si>
  <si>
    <t>Izrada godišnjeg kalendara sastanaka sa opštinama.</t>
  </si>
  <si>
    <t xml:space="preserve">Ad hok) posete opštinama na Kosovu, sprovedene; </t>
  </si>
  <si>
    <t>Sastavljanje izveštaja nakon sastanaka sa opštinama.</t>
  </si>
  <si>
    <t>Identifikacija i dokumentovanje zajedničkih projekata u okviru postojećih sporazuma.</t>
  </si>
  <si>
    <t>Izrada izveštaja za praćenje međuopštinskih sporazuma za zajedničke projekte.</t>
  </si>
  <si>
    <t xml:space="preserve">Promovisanje dobrih praksi i razmena iskustava u oblasti javno-privatnih partnerstava.
</t>
  </si>
  <si>
    <t>Praćenje napretka inicijativa javno-privatnog partnerstva na informativnom nivou i periodično izveštavanje.</t>
  </si>
  <si>
    <t>Promovisanje dobrih praksi radi podsticanja učešća građana u novim projektima.</t>
  </si>
  <si>
    <t>Broj potpisanih javno-privatnih partnerstava.</t>
  </si>
  <si>
    <t xml:space="preserve">Broj podržanih građanskih inicijativa.
</t>
  </si>
  <si>
    <t xml:space="preserve">                                                                                Procena zakonitosti sporazuma o međuopštinskoj saradnji.</t>
  </si>
  <si>
    <t>Promovisanje i razvoj javno-privatnih partnerstava za realizaciju strateških projekata i pružanje efikasnijih usluga građanima.</t>
  </si>
  <si>
    <t>Povećanje učešća i saradnje kroz podršku građanskim inicijativama u projektima sa opštinama.</t>
  </si>
  <si>
    <t xml:space="preserve">Izgradnja kapaciteta u opštinama kroz obuku i razmenu iskustava u oblasti međuopštinske saradnje.                                                                                                                                                                                                                                                                                                                                                                                                                                                                                      </t>
  </si>
  <si>
    <t xml:space="preserve">Praćenje sprovođenja i izveštavanje o napretku Građanskih inicijativa.  </t>
  </si>
  <si>
    <t>Praćenje sprovođenja obaveza opština u oblasti ljudskih prava i jačanje funkcionisanja opštinskih jedinica za ljudska prava.</t>
  </si>
  <si>
    <t xml:space="preserve">Izrada i slanje upitnika o ljudskim pravima u opštinama.                                </t>
  </si>
  <si>
    <t>Izrada i objavljivanje godišnjeg izveštaja o sprovođenju ljudskih prava na opštinskom nivou</t>
  </si>
  <si>
    <t>Broj opština koje imaju posebne mere za romske, aškalijske i egipćanske zajednice u svojim razvojnim dokumentima i budžetu.</t>
  </si>
  <si>
    <t>Broj opština koje dostavljaju godi[nje izveštavanje za sprovođenje ljudskih prava.</t>
  </si>
  <si>
    <t xml:space="preserve"> Zakon o lokalnoj samoupravi br. 03/L-040, Program za ljudska prava, KDU/KP</t>
  </si>
  <si>
    <t>Nacionalna strategija za Romsku i Aškalijsku zajednicu 2024-2026.</t>
  </si>
  <si>
    <t>Integrisanje potreba romskih, aškalijskih i egipćanskih zajednica u lokalne politike, budžete i planove, kao i povećanje njihovog učešća u procesima donošenja odluka na opštinskom nivou.</t>
  </si>
  <si>
    <t xml:space="preserve">Izrada izveštaja o broju registrovanih romskih, aškalijskih i egipćanskih zajednica, BESPLATNO    </t>
  </si>
  <si>
    <t>obuke u oblasti antiđipsizma</t>
  </si>
  <si>
    <t>Informisanje građana o prevenciji trgovine ljudima, kroz jačanje lokalnih mehanizama i međuinstitucionalne saradnje.</t>
  </si>
  <si>
    <t>Jačanje opštinskih mehanizama za rodnu ravnopravnost i integrisanje rodne perspektive u sve lokalne politike, programe i budžete, u skladu sa Zakonom o rodnoj ravnopravnosti.</t>
  </si>
  <si>
    <t>Jačanje opštinskih mehanizama za sveobuhvatnost osoba sa invaliditetom kroz izradu Akcionih planova za osobe sa invaliditetom i obezbeđivanje pristupa opštinskim uslugama, uključujući i obezbeđivanje prevoda na znakovni jezik.</t>
  </si>
  <si>
    <t xml:space="preserve"> Funkcionalnost mehanizama za prava dece na lokalnom nivou u skladu sa zakonodavstvom na snazi</t>
  </si>
  <si>
    <t xml:space="preserve"> Jačanje postojećih mehanizama za sprovođenje obaveza opština u skladu sa zakonodavstvom kako bi se garantovao efikasan i jednak pristup uslugama za sve grupe u društvu.</t>
  </si>
  <si>
    <t xml:space="preserve"> Jačanje sprovođenja Zakona o upotrebi jezika na opštinskom nivou kroz praćenje, tehničku podršku i povećanje jednakog pristupa dokumentima, komunikaciji i javnim uslugama za sve zajednice.</t>
  </si>
  <si>
    <t>Podrška opštinama u procesu migracije</t>
  </si>
  <si>
    <t xml:space="preserve"> Obezbeđivanje transparentnosti opštine kroz praćenje i ocenjivanje zvaničnih  opštinskih veb stranica</t>
  </si>
  <si>
    <t>Davanje pravnih mišljenja o opštinskim aktima radi usklađenosti sa primarnim i podzakonskim aktima</t>
  </si>
  <si>
    <t>Saradnja i jačanje  opština za razvoj i sprovođenje participativnog budžetiranja.</t>
  </si>
  <si>
    <t xml:space="preserve"> Jačanje kapaciteta ljudskih resursa kroz obuku</t>
  </si>
  <si>
    <t>Formalizacija i jačanje institucionalne saradnje sa organizacijama civilnog društva.</t>
  </si>
  <si>
    <t>Jačanje institucionalnih kapaciteta kroz razvoj analiza i istraživanja radi unapređenja politika na lokalnom nivou.</t>
  </si>
  <si>
    <t>Promovisanje otvorenog pristupa i transparentnosti kroz izradu i objavljivanje „Opštinskog pasoša“.</t>
  </si>
  <si>
    <t>Praćenje Akcionog plana za partnerstvo i otvoreno upravljanje (POU) za period 2026-2028. i objavljivanje poziva za subvencionisanje projekata u oblasti razvoja partnerstva za otvoreno upravljanje.</t>
  </si>
  <si>
    <t>Povećanje kvaliteta opštinskih usluga kroz merenje učinka.</t>
  </si>
  <si>
    <t>Upravljanje sistemom opštinskog učinka i šemom grantova zasnovanim na učinku putem elektronske platforme.</t>
  </si>
  <si>
    <t>Uspostavljanje i sprovođenje socijalne revizije.</t>
  </si>
  <si>
    <t>Praćenje skupština opština.</t>
  </si>
  <si>
    <t>Sprovođenje socijalne revizije i plana tranzicije.</t>
  </si>
  <si>
    <t>Strategija o lokalnoj samoupravi, Zakon o učinku opština.</t>
  </si>
  <si>
    <t>Strategija o lokalnoj samoupravi,</t>
  </si>
  <si>
    <t>Izveštaji  sednica sa praćenja skupština opština.</t>
  </si>
  <si>
    <t>Šestomesečni izveštaj i godišnji izveštaj o funkcionisanju opštinskih tela</t>
  </si>
  <si>
    <t xml:space="preserve">Odeljenje za evropske integracije i koordinisanje politika. </t>
  </si>
  <si>
    <t>Upravljanje procesom planiranja i praćenja evropske agende.</t>
  </si>
  <si>
    <t>Nacionalni program za evropske integracije,SSP</t>
  </si>
  <si>
    <t>% procenat sprovođenja OPEI na nivou MALS-a.</t>
  </si>
  <si>
    <t>Porast saradnje sa opštinama i donatorima.</t>
  </si>
  <si>
    <t>Redovni sastanci sa lokalnim strukturama za evropske integracije</t>
  </si>
  <si>
    <t>Redovni sastanci sa opštinakim službenicima za evropske integracije.</t>
  </si>
  <si>
    <t>Devet terenskih poseta.</t>
  </si>
  <si>
    <t>Povećana koordinacija između MALS-a i opština u pružanju podrške kroz projekte donatora, uključujući IPA fondove i TAIEX instrument.</t>
  </si>
  <si>
    <t>Nacionalni program za evropske integracije, SSP</t>
  </si>
  <si>
    <t>Izrada strategije o lokalnoj samoupravi za period 2027 -2032.</t>
  </si>
  <si>
    <t>Strategija lokalne samouprave.</t>
  </si>
  <si>
    <t>Broj izrađenih politika za lokalnu samoupravu.</t>
  </si>
  <si>
    <t>Unapređenje procesa i resursa u planiranju i razvoju lokalnih politika</t>
  </si>
  <si>
    <t>Strategija lokalne sauprave;Nacionalni program za lokalni ekonomski razvoj 2023-2030</t>
  </si>
  <si>
    <t>% procenat sprovođenja OPR na nivou MALS-a.</t>
  </si>
  <si>
    <t>Unapređenje procesa i resursa u planiranju i razvoju lokalnih politika.</t>
  </si>
  <si>
    <t>Obezbeđivanje efikasne, efektivne i transparentne implementacije projekata koji se realizuju u okviru tri programa prekogranične saradnje Crna Gora - Kosovo, Albanija - Kosovo i Kosovo - Severna Makedonija.</t>
  </si>
  <si>
    <t>Upravljanje ugovorima o grantovima za tehničku pomoć u okviru tri programa prekogranične saradnje Crna Gora - Kosovo, Albanija - Kosovo i Kosovo - Severna Makedonija.</t>
  </si>
  <si>
    <t>Upravljanje pozivima za podnošenje predloga u okviru tri programa prekogranične saradnje Crna Gora - Kosovo, Albanija - Kosovo i Kosovo - Severna Makedonija.</t>
  </si>
  <si>
    <t>Izgradnja kapaciteta za korisnike projekata u okviru tri programa prekogranične saradnje Crna Gora - Kosovo, Albanija - Kosovo i Kosovo - Severna Makedonija.</t>
  </si>
  <si>
    <t>Obezbeđivanje efikasne finansijske kontrole korisnika grantova koji se sprovode u programu prekogranične saradnje Kosovo, Crna Gora - Kosovo.</t>
  </si>
  <si>
    <t>Sprovođenje mehanizama interne kontrole nad Odeljenjem za finansijsku kontrolu programa prekogranične saradnje.</t>
  </si>
  <si>
    <t xml:space="preserve"> Podsticanje, jačanje i unapređenje međunarodne opštinske saradnje </t>
  </si>
  <si>
    <t xml:space="preserve">Praćenje i osnaživanje međuopštinske i međunarodne saradnje. </t>
  </si>
  <si>
    <t xml:space="preserve">Izrada i usklađivanje zakonodavstva. </t>
  </si>
  <si>
    <t>Zakon o lokalnoj samoupravi.</t>
  </si>
  <si>
    <t>Pravno odeljenje.</t>
  </si>
  <si>
    <t>Izrada zakonodavstva i podzakonskih i zakonskih akata</t>
  </si>
  <si>
    <t>Nacrt - Pravilnik o davanju na korišćenje i razmeni nepokretne imovine opštine.</t>
  </si>
  <si>
    <t>Broj radionica.</t>
  </si>
  <si>
    <t>Nacrt uredba o postupku izrade, objavljivanja opštinskih akata</t>
  </si>
  <si>
    <t>Ocenjivanje zakonodavstva po službenoj dužnosti.</t>
  </si>
  <si>
    <t xml:space="preserve">Preliminarne konsultacije sa resornim ministarstvima.            </t>
  </si>
  <si>
    <t>Ocenjivanje po službenoj dužnosti Zakona br. 06/L-012 o glavnom gradu  Republike Kosovo, Priština.</t>
  </si>
  <si>
    <t>Sprovođenje zakonodavstva o lokalnoj samoupravi.</t>
  </si>
  <si>
    <t>Zakon o lokalnoj samoupravi, Strategija o lokalnoj samoupravi 2016 - 2026.</t>
  </si>
  <si>
    <t>Ocenjivanje zakonitosti opštinskih akata.</t>
  </si>
  <si>
    <t>Zakon o lokalnoj samoupravi, Zakon o administrativnoim razmatranju opštinskih akata; Strategija o lokalnoj samoupravi 2016 - 2026.</t>
  </si>
  <si>
    <t>Broj primljenih akata.</t>
  </si>
  <si>
    <t xml:space="preserve">1900 akata </t>
  </si>
  <si>
    <t>1550 ocenjenih</t>
  </si>
  <si>
    <t>12 Izrađenih izveštaja</t>
  </si>
  <si>
    <t>Odsek za komuniciranje sa javnošću.</t>
  </si>
  <si>
    <t>Strategija o lokalnoj samoupravi.</t>
  </si>
  <si>
    <t>Jedinica unutrašnje revizije.</t>
  </si>
  <si>
    <t>Broj ocenjenih akata</t>
  </si>
  <si>
    <t>Broj procesuiranih pisama.</t>
  </si>
  <si>
    <t xml:space="preserve">1900 pisama  </t>
  </si>
  <si>
    <t>3 sporazuma</t>
  </si>
  <si>
    <t>% procenat realizacije projekata</t>
  </si>
  <si>
    <t>Broj škola u kosovskim opštinama koje tokom godine organizuju aktivnosti/kampanje za podizanje svesti protiv trgovine ljudima.</t>
  </si>
  <si>
    <t>Broj sastavljenih pojedinačnih opštinskih izveštaja.</t>
  </si>
  <si>
    <t xml:space="preserve">Broj izveštaja u MUP-u, DAŠ i  GRETA.   </t>
  </si>
  <si>
    <t xml:space="preserve">Usvajanje godišnjeg plana  za rodnu ravnopravnost.                        </t>
  </si>
  <si>
    <t>Broj opština koje sprovode rodno odgovorno budžetiranje.</t>
  </si>
  <si>
    <t xml:space="preserve"> Broj opština koje su obaveštene i praćene za Cirkular o sprovođenju posebnih mera za rešavanje rodne nejednakosti na lokalnom nivou.     </t>
  </si>
  <si>
    <t xml:space="preserve">Broj mehanizama "Opštinski odbori za rodnu ravnopravnost" </t>
  </si>
  <si>
    <t xml:space="preserve"> Broj opština koje su izradile i odobrile Akcioni plan za osobe sa invaliditetom.                        </t>
  </si>
  <si>
    <t>Broj opština koje obezbeđuju prevodioce za znakovni jezik za opštinske službe i javne događaje.</t>
  </si>
  <si>
    <t>Broj opština sa funkcionalnim timovima za prava dece.</t>
  </si>
  <si>
    <t>Usvajanje Akcionog plana za dečija prava.</t>
  </si>
  <si>
    <t>Broj opština koje su preduzele praktične mere za sprovođenje centralne platforme za zaštitu od diskriminacije i prijavile slučajeve.</t>
  </si>
  <si>
    <t>Broj sastanaka sa opštinama radi objašnjenja zakonskih obaveza u oblasti sprečavanja diskriminacije u opštinama.</t>
  </si>
  <si>
    <t xml:space="preserve">Olakšavanje rada opštinskih službenika sa jednim praktičnim i jasnim  dokumentom </t>
  </si>
  <si>
    <t>Razvijanje  stručnih kapaciteta lokalne administracije u oblasti migracije.</t>
  </si>
  <si>
    <t>Broj praćenih i verifikovanih opština.</t>
  </si>
  <si>
    <t>38 praćenih i verifikovanih opština.</t>
  </si>
  <si>
    <t>Zakon br.04/L-218 o sprečavanju i borbi protiv trgovine ljudima i zaštiti žrtava trgovine ljudima.</t>
  </si>
  <si>
    <t xml:space="preserve">Zakon br. 05/L‑020 o rodnoj ravnopravnosti. Istanbulska konvencija </t>
  </si>
  <si>
    <t xml:space="preserve">Zakon br.03/L -019  o obuci, rehabilitaciji i zapošljavanju osoba sa invaliditetom. </t>
  </si>
  <si>
    <t>Administrativno uputstvo o osnivanju Tima za prava deteta u vezi sa Zakonom o zaštiti dece.</t>
  </si>
  <si>
    <t xml:space="preserve">Ustav Republike Kosovo, član 24 Zakon br. 05/L – 021 o zaštiti od diskriminacije                  </t>
  </si>
  <si>
    <t>Zakon br. 05/L-087 o upotrebi jezika ​​Administrativno uputstvo br. 01/2022 o pripremi procedura za sprovođenje Zakona o upotrebi jezika.</t>
  </si>
  <si>
    <t>Zakon br. 04/L-219 o strancima, Zakon br. 06/L-026 o azilu, Zakon br. 04/L-215 o državljanstvu Kosova, Zakon br. 04/L-003 o građanskom statusu, Zakon br. 04/L-095 o dijaspori i migraciji.</t>
  </si>
  <si>
    <t>Strategija o lokalnoj samoupravi
Zakon br. 03/L-040 o lokalnoj samoupravi
Zakon br. 06/L-081 o pristupu javnim dokumentima,
Administrativno uputstvo br. 04/2023 o otvorenoj administraciji u opštinama,
Zakon br.08/L-284 o admi istrativnom razmatranju opštinskih akata.   
Uredba br.02/2021 o postupku izrade i objavljivbanja opštinskih akata.</t>
  </si>
  <si>
    <t>Strategia o lokalnoj samoupravi.
Zakon br. 06/L-081 o pristupu javnim dokumentima,
Administrativno uputstvo br. 04/2023 o otvorenoj administraciji u opštinama, 
Administrativno uputstvo br. 04/2023 o otvorenoj administraciji u opštinama. 
Zakon br.08/L-284 o administrativnom razmatranju opštinskih akata.   
Uredba br.02/2021 o proceduri izrade i objavljivanja opštinskih akata.</t>
  </si>
  <si>
    <t>Broj pravnih mišljenja i dodatnih pojašnjenja. Procenat (%) sprovođenja opštinskih akata sa pravnim okvirom. Procenat (%) povećanja usklađenosti opštinskih akata sa pravnim okvirom.</t>
  </si>
  <si>
    <t>Prema primljenim zahtevima od opština.</t>
  </si>
  <si>
    <t>24 opštine.</t>
  </si>
  <si>
    <t>4 opštine.</t>
  </si>
  <si>
    <t>5 opština.</t>
  </si>
  <si>
    <t>15 opština.</t>
  </si>
  <si>
    <t>Broj opština koje su planirale participativno budžetiranje.</t>
  </si>
  <si>
    <t>Zakon br. 03/L 048 o upravljanju javnim finansijama i odgovornostima
Strategija za lokalnu samoupravu
Administrativno uputstvo MALS-a br. 02/2019 o organizaciji, funkcionisanju i saradnji opština sa selima, naseljima i gradskim naseljima,
Administrativno uputstvo br. 04/2024 o otvorenoj administraciji.</t>
  </si>
  <si>
    <t xml:space="preserve">Zakon o lokalnoj samoupravi, Strategija lokalne samouprave 2016-2026, Uredba (AU) br. 17/2024 o unutrašnjoj organizaciji i sistematizaciji radnih mesta u Ministarstvu administracije lokalne samouprave NACIONALNI PROGRAM ZA LOKALNI EKONOMSKI RAZVOJ 2030.
</t>
  </si>
  <si>
    <t>Uredba (KP) br. 17/2024 o unutrašnjoj organizaciji i sistematizaciji radnih mesta u Ministarstvu administracije lokalne samouprave Strategija lokalne samouprave 2016-2026</t>
  </si>
  <si>
    <t>Sprovođenje plana obuke u skladu sa definisanim i ciljevima.</t>
  </si>
  <si>
    <t>10 modula.</t>
  </si>
  <si>
    <t xml:space="preserve">
                                                                                  Broj dokumenata i analiza koji se poboljšavaju.</t>
  </si>
  <si>
    <t xml:space="preserve">Broj primljenih konkretnih preporuka. </t>
  </si>
  <si>
    <t>Broj istraživačkih institucija i potencijalnih partnera za saradnju.</t>
  </si>
  <si>
    <t>Broj sporazuma pregovaranih i finalizovanih u planiranom periodu.</t>
  </si>
  <si>
    <t>Objavljivanje i raspodela  “Opštinski pasoš”.</t>
  </si>
  <si>
    <t>Zakon o lokalnoj samoupravi, Strategija lokalne samouprave 2016 - 2026, Uredba (KP) br. 17/2024 o unutrašnjoj organizaciji i sistematizaciji radnih mesta u Ministarstvu ladministracije lokalne samouprave.</t>
  </si>
  <si>
    <t>Kosovska strategija za elektronsko upravljanje 2023-2027</t>
  </si>
  <si>
    <t>Ovo je ključni cilj za modernizaciju opštinskih usluga i za poboljšanje međudejstva između građana i javnih institucija. Putem unapređanja digitalnog pristupa, građani će dobiti jasne mogućnosti  mogućnosti kako bi imali brži , jednostavniji i tranparetni pristup povečajući administrativnu efikasnost i institucionalnu odgovornost. Platforma “e-opštine” i za inicijative za pametne gradove, koji jačaju ulogu inovacije i tehnologije kao glavna sredstva za otvorenu upravu, sveobuhvatniju i visoke standarde ponude javnih usluga.</t>
  </si>
  <si>
    <t>Strategija o lokalnoj samoupravi 2016 ‐ 2026.</t>
  </si>
  <si>
    <t>Broj novih servisnih modula integrisanih u platformu „e-Opština“.</t>
  </si>
  <si>
    <t>Praćenje ovog plana predstavlja suštinski proces za obezbeđivanje efikasne implementacije politika otvorene vlade, kao i za ispunjavanje nacionalnih obaveza prema Međunarodnoj organizaciji za partnerstvo otvorene vlade (POU).
Kroz ovaj proces, biće procenjen napredak i nivo postizanja ciljeva postavljenih za dvogodišnji period, što će omogućiti jasan uvid u rezultate i izazove u implementaciji.
Redovno praćenje doprinosi prevremenu identifikaciju prepreka, pravovremano uzimanje mera ispravki, kao i transparetnosti i odgovornosti+D148 llogaridhënies së institucioneve zotuese.
Gjithashtu, ai garanton përfshirjen aktive të qytetarëve dhe grupeve të interesit në proceset vendimmarrëse, duke forcuar kështu parimet bazë të qeverisjes së hapur dhe besimin publik në institucionet publike.</t>
  </si>
  <si>
    <t xml:space="preserve">% procenat sprovođenja Akcionog plana. </t>
  </si>
  <si>
    <t>Praćenje ovog plana predstavlja suštinski proces za obezbeđivanje efikasne implementacije politika otvorene vlade, kao i za ispunjavanje nacionalnih obaveza prema Međunarodnoj organizaciji za partnerstvo otvorene vlade (POU).
Kroz ovaj proces, biće procenjen napredak i nivo postizanja ciljeva postavljenih za dvogodišnji period, što će omogućiti jasan uvid u rezultate i izazove u sprovođenju.
+E169
Redovno praćenje doprinosi na prevremeno otkrivanje prepreka, pravovremano uzimanje popravnih mera  kao i povećanje transparetnosti i odgovornosti institucija.
Gjithashtu, ai garanton përfshirjen aktive të qytetarëve dhe grupeve të interesit në proceset vendimmarrëse, duke forcuar kështu parimet bazë të qeverisjes së hapur dhe besimin publik në institucionet publike.</t>
  </si>
  <si>
    <t>Nacionalni program za razvoj 2023-2025, Strateija o lokalnoj samoupravi..</t>
  </si>
  <si>
    <t>Trilateralni finansijski sporazumi za IPA III Program prekogranične saradnje 2021–2027 između Republike Kosovo i susednih zemalja učesnica (Albanije, Crne Gore i Severne Makedonije), pridruženih Evropskoj uniji.</t>
  </si>
  <si>
    <t xml:space="preserve">Odeljenje  za međuopštinsku i međunarodnu saradnju </t>
  </si>
  <si>
    <t>% procenat sprovođenja plana o unutrašnjem radu MALS-a</t>
  </si>
  <si>
    <t>Zakon o javnim nabavkama i Uredba br. 001/2022 o javnim nabavkama.</t>
  </si>
  <si>
    <t>Zakon o javnim službenicima i Uredba o unutrašnjoj organizaciji i sistematizaciji radnih mesta.</t>
  </si>
  <si>
    <t>Trilateralni finansijski sporazumi za program prekogranične saradnje IPA III 2021-2027 između Republike Kosovo, Albanije, Severne Makedonije i Evropske unije.</t>
  </si>
  <si>
    <t xml:space="preserve">Odeljenje za prekograničnu i međunarodnu opštinsku saradnju </t>
  </si>
  <si>
    <t>Broj realizovanih obuka</t>
  </si>
  <si>
    <t xml:space="preserve">Verifikacija i realizacija  troškova i sprovođenje monitoring poseta. </t>
  </si>
  <si>
    <t>11 poseta 11 izveštaja               12 verifikacija troškova</t>
  </si>
  <si>
    <t>11 poseta
11 izveštaja               13 verifikacija troškova</t>
  </si>
  <si>
    <t>Odeljenje za prekograničnu i međunarodnu opštinsku saradnju.</t>
  </si>
  <si>
    <t>Uredba (KP) br. 17/2024 o unutrašnjoj organizaciji i sistematizaciji radnih mesta u Ministarstvu administracije lokalne samouprave. Strategija lokalne samouprave 2016-2026</t>
  </si>
  <si>
    <t>Zakon br. 06/L-021, 2018. o unutrašnjoj  kontroli javnih finansija.</t>
  </si>
  <si>
    <t>% procenat troškova budžeta MALS-a određen sa Zakonom o budžetu.</t>
  </si>
  <si>
    <t>% procenat ispunjavanja primljenih zahteva od odeljenja</t>
  </si>
  <si>
    <t>Održana 4 sastanka i priprema rezimiranih informacija i preporuka koje su proistekle sa sastanaka.</t>
  </si>
  <si>
    <t>Podrška opštinama u povećanje nivoa sprovođenja zakonodavstva.</t>
  </si>
  <si>
    <t>Davanje izjava o usklađenosti nacrta zakona i sektorskih podzakonskih akata koji se odnose na zakon o lokalnoj samoupravi</t>
  </si>
  <si>
    <t xml:space="preserve">
Nacrt - Administrativno uputstvo o postupku za osnivanje, organizaciju i nadležnosti konsultativnih odbora u opštinama
</t>
  </si>
  <si>
    <t>Broj radionica</t>
  </si>
  <si>
    <t>Nacrt administrativnog uputstva za održavanje sednica skupštine opštine</t>
  </si>
  <si>
    <t>Broj izdatih potvrda za prihvatljive troškove.</t>
  </si>
  <si>
    <t>Broj ugovornih projekata</t>
  </si>
  <si>
    <t xml:space="preserve">Broj organizovanih foruma. </t>
  </si>
  <si>
    <t>Broj organizovanih sesija.</t>
  </si>
  <si>
    <t>Broj objavljenih poziva.</t>
  </si>
  <si>
    <t>Broj izrađenih/finalizovanih paketa aplikacija.</t>
  </si>
  <si>
    <t>Broj sastavljenih izveštaja</t>
  </si>
  <si>
    <t>Broj održanih sastanaka</t>
  </si>
  <si>
    <t>Broj sprovedenih obuka</t>
  </si>
  <si>
    <t>Broj izrađenih i odobrenih planova</t>
  </si>
  <si>
    <t>Broj održanih događaja.</t>
  </si>
  <si>
    <t>Broj podnetih izveštaja</t>
  </si>
  <si>
    <t>Broj izdatih izveštaja o upravljanju rizicima</t>
  </si>
  <si>
    <t>Broj ratifikovanih sporazuma</t>
  </si>
  <si>
    <t xml:space="preserve"> Broj izrađenih i odobrenih godišnjih planova</t>
  </si>
  <si>
    <t>Broj izveštaja koje je sastavio i odobrio KPM</t>
  </si>
  <si>
    <t>Broj izdatih godišnjih garancija</t>
  </si>
  <si>
    <t xml:space="preserve">Broj održanih sastanaka. </t>
  </si>
  <si>
    <t>Broj održanih sastanaka.</t>
  </si>
  <si>
    <t>Broj bilateralnih sastanaka</t>
  </si>
  <si>
    <t>Realizacija poseta praćenja i sastavljanje izveštaja.</t>
  </si>
  <si>
    <t>Broj opština koje su dobile podršku projektima od donatora, uključujući i IPA fondove.</t>
  </si>
  <si>
    <t>Broj projekata kroz koje je pružena podrška opštinama.</t>
  </si>
  <si>
    <t xml:space="preserve">% procenat sprovođenja evropske agende na nivou opština.
</t>
  </si>
  <si>
    <t>Održavanje elektrosnkog sistema učinka.</t>
  </si>
  <si>
    <t>Broj sastavljenih izveštaja ua podelu granta za učinak.</t>
  </si>
  <si>
    <t xml:space="preserve">Vodiči za pametne gradove; E-OPŠTINE   </t>
  </si>
  <si>
    <t>Broj pokrivenih tema od objavljivanja.</t>
  </si>
  <si>
    <t>Broj opština sa funkcionalnim mehanizmima (službenici za rodnu ravnopravnost, opštinske komisije).</t>
  </si>
  <si>
    <t>% procenat sprovođenja NPLER-a za  2023-2030.</t>
  </si>
  <si>
    <t>Broj opština koje sprovode minimalne kriterijume Zakona o upotrebi jezika, uključujući zvanična dokumenta, administrativne usluge i javnu komunikaciju na službenim jezicima.</t>
  </si>
  <si>
    <t>Ujednačavanje opštinskih propisa u oblasti migracija</t>
  </si>
  <si>
    <t xml:space="preserve">5 poseta;                       4 izveštaja;                 2 sporazuma;           11 inicijativa            </t>
  </si>
  <si>
    <t xml:space="preserve">7 poseta;                       4 izveštaja;                 5 sporazuma;           15 inicijativa.       </t>
  </si>
  <si>
    <t xml:space="preserve">10 poseta;                       4 izveštaja              5 sporazuma;           20 inicijativa </t>
  </si>
  <si>
    <t xml:space="preserve">10 poseta;                       4 izveštaja              5 sporazuma;           20 inicijativa  </t>
  </si>
  <si>
    <t>Dopuna i izmena Zakona br. 06/L-092 o davanju na korišćenje i razmeni nepokretne imovine opštine</t>
  </si>
  <si>
    <t xml:space="preserve">Prema primljenih zahtevima opština. </t>
  </si>
  <si>
    <t>Održani su sastanci.</t>
  </si>
  <si>
    <t>Izrađen je priručnik o odgovornostima opština koje proizilaze iz zakonskih akata koje je usvojila Skupština Republike Kosovo i podzakonskih akata koje su usvojili Vlada Republike Kosovo i resorni ministri.</t>
  </si>
  <si>
    <t>113 zahteva i 11 žalbi.</t>
  </si>
  <si>
    <t>100 zahteva i  10 žalbi.</t>
  </si>
  <si>
    <t>Godišnje izveštavanje Agenciji za informacije i privatnost u vezi sa zahtevima za pristup javnim dokumentima koje obrađuje MALS.</t>
  </si>
  <si>
    <t>Izveštavanje o zahtevima za pristup javnim dokumentima.</t>
  </si>
  <si>
    <t>Obrada zahteva za pristup javnim dokumentima.</t>
  </si>
  <si>
    <t>Razvoj i prezentacija komunikacionih planova za nacrte zakona i javnih politika.</t>
  </si>
  <si>
    <t>Upravljanje službenog e-maila MALS-a.</t>
  </si>
  <si>
    <t>Objavljivanje dokumenata i informacija MALS-a</t>
  </si>
  <si>
    <t>Objavljivanje informacija, video snimaka, infografika..</t>
  </si>
  <si>
    <t>Izrada i objavljivanje saopštenja za štampu, najava i izjava za medije.</t>
  </si>
  <si>
    <t>Priprema dnevnog izveštaja o praćenju medija.</t>
  </si>
  <si>
    <t>Broj novih subvencionih projekata organizacija civilnog društva u oblasti razvoja partnerstva za otvorenu upravu.</t>
  </si>
  <si>
    <t>Praćenje ovog plana predstavlja suštinski proces za obezbeđivanje efikasne implementacije politika otvorene vlade, kao i za ispunjavanje nacionalnih obaveza prema Međunarodnoj organizaciji za partnerstvo otvorene vlade (POU).
Kroz ovaj proces, biće procenjen napredak i nivo postizanja ciljeva postavljenih za dvogodišnji period, što će omogućiti jasan uvid u rezultate i izazove u sprovođenju.
Redovno praćenje doprinosi na prevremeno otkrivanje prepreka, pravovremano uzimanje popravnih mera  kao i povećanje transparetnosti i odgovornosti institucija.
Takođe, isti garantuje aktivno učešće građana i zainteresovanih grupacija u odlučujućim procesima, jačajući na ovaj način osnovu otvorene uprave i poverenje javnosti u institucijama. institucionet publike.</t>
  </si>
  <si>
    <t>Izveštavanje o aktivnostima Odseka za kominiciranje sa javnošću.</t>
  </si>
  <si>
    <t>Planiranje i koordinisanje informativnih kampanja i kampanja za podizanje svesti.</t>
  </si>
  <si>
    <t>Fotografisanje, video i arhiviranje i distribucija glavnih aktivnosti Ministarstva.</t>
  </si>
  <si>
    <t>Saradnja sa glasnogovornikom za organizovanje konferencija i intervjua za medije</t>
  </si>
  <si>
    <t>Sastanak Radne grupe za srednjoročno ocenjivanje  NPLER-a za 2030.</t>
  </si>
  <si>
    <t xml:space="preserve">
Finansijsko mišljenje pripremljeno i dostavljeno MFRT-u.
</t>
  </si>
  <si>
    <t>Obaveza / Dodela finansijskih sredstava opštinama korisnicima.</t>
  </si>
  <si>
    <t>Održana je jedna (1) radionica sa rukovodiocima projekata u vezi sa procesom sprovođenja projekata za sufinansiranje sa MALS-om.</t>
  </si>
  <si>
    <t xml:space="preserve">Izrada obaveštenja za početak kampanje podizanja svesti za mesec april, kao slobodan mesec za romske, aškalijske i egipćanske zajednice u opštinama. </t>
  </si>
  <si>
    <t xml:space="preserve">Službeno obaveštavanje za otvaranje kampanje protiv trgovine sa ljudima u opštinama.                                                                               </t>
  </si>
  <si>
    <t xml:space="preserve">Sastavljanje pojedinačnih izveštaja opština. </t>
  </si>
  <si>
    <t xml:space="preserve">Izveštavanje u MUP-u DAŠ i  GRETA.   </t>
  </si>
  <si>
    <t xml:space="preserve">Obaveštavanje opština sa zakonskim obavezama u saradnji sa Agencuijom za rodnu ravnopravnost.                                                                                </t>
  </si>
  <si>
    <t xml:space="preserve"> Informisanje opština i praćenje Cirkulara o sprovođenju posebnih mera za rešavanje rodne nejednakosti na lokalnom nivou.    </t>
  </si>
  <si>
    <t xml:space="preserve">Podrška opštinama u stvaranju mehanizama „Opštinski odbori za rodnu ravnopravnost“                                        </t>
  </si>
  <si>
    <t xml:space="preserve">Obaveštenje gradonačelnicima opština u vezi sa mogućnošću obezbeđivanja prevodioca za znakovni jezik u opštini.                                                                         
</t>
  </si>
  <si>
    <t>Identifikacija opština koje obezbeđuju prevodioce za znakovni jezik i onih koje to ne čine.</t>
  </si>
  <si>
    <t xml:space="preserve">Osnivanje Tima za prava deteta u opštinama: Severna Mitrovica, Leposavić, Zvečan i Zubin Potok.                                                                                               </t>
  </si>
  <si>
    <t>Podrška opštinama u sastavljenju Akcionog plana.</t>
  </si>
  <si>
    <t xml:space="preserve">Prezentacija sprovođenja projekta opštinskog profila u 38 opština, u oblasti prava deteta. </t>
  </si>
  <si>
    <t xml:space="preserve">Prezentacija platforme za zaštitu od diskriminacije i načina njenog funkcionisanja.
 </t>
  </si>
  <si>
    <t>Objašnjenje zakonskih obaveza opština u oblasti sprečavanja diskriminacije u opštinama.</t>
  </si>
  <si>
    <t>Zvanično informativno pismo o zakonskim obavezama primene službenih jezika (sprovođenje preporuka).</t>
  </si>
  <si>
    <t xml:space="preserve">Izrada vodiča za olakšavanje rada opštinskih službenika </t>
  </si>
  <si>
    <t>Održavanje redovnih sastanaka sa nadležnim opštinskim zvaničnicima radi razmene iskustava</t>
  </si>
  <si>
    <t>Izrada analize potreba za obukom za izgradnju kapaciteta opštinskih službenika</t>
  </si>
  <si>
    <t>Sprovođenje obuke na osnovu nalaza iz analize potreba za obukom</t>
  </si>
  <si>
    <t>Praćenje službenih web stranica opština .</t>
  </si>
  <si>
    <t xml:space="preserve">Provera poštovanja zakonskih rokova za njihovo objavljivanje. </t>
  </si>
  <si>
    <t>Slanje nacrta izveštaja opštini na proveru podataka i uključivanje komentara priloženih na sledećem linku.</t>
  </si>
  <si>
    <t>Poređenje podataka sa Izveštajem o funkcionisanju opština radi identifikacije neslaganja</t>
  </si>
  <si>
    <t>Finalizacija izveštaja o procenjivanju transparetnosti za  2025. godinu.</t>
  </si>
  <si>
    <t>Organiovanje sastanka sa opštinama.</t>
  </si>
  <si>
    <t>Priprema pravnog mišljenja sa nalazima, zapažanjima i preporukama za usklađivanje sa pravnim okvirom transparentnosti.</t>
  </si>
  <si>
    <t>Pružanje dodatnih pojašnjenja i tehničke podrške tokom procesa unapređenja akata.</t>
  </si>
  <si>
    <t>Organizovanje najmanje 5 radionica sa opštinama u vezi sa izradom akata.</t>
  </si>
  <si>
    <t>Pružanje saveta o primeni Priručnika za participativno budžetiranje.</t>
  </si>
  <si>
    <t>Priprema instrumenta za procenu (upitnika) u vezi sa planiranjem participativnog budžetiranja i sprovođenjem pravila za proces javnih konsultacija.</t>
  </si>
  <si>
    <t>Distribucija upitnika svim relevantnim opštinama putem zvanične komunikacije radi prikupljanja zvaničnih informacija i podataka.</t>
  </si>
  <si>
    <t>Prijem podataka od opština i provera njihove tačnosti u odnosu na zakonski okvir i objavljene zvanične dokumente.</t>
  </si>
  <si>
    <t>Obrada i analiza podataka prikupljenih iz upitnika radi procene nivoa primene participativnog budžetiranja i javnih konsultacija u opštinama.</t>
  </si>
  <si>
    <t xml:space="preserve">Organizovanje sastanaka, radionica sa opštinama za proces participativnog budžetiranja. </t>
  </si>
  <si>
    <t>Prezentacija plana obuka pred donatorima</t>
  </si>
  <si>
    <t>Pojedinačni sastanci sa donatorima</t>
  </si>
  <si>
    <t>Priprema  modula obuka od strane odeljenja MALS-a.</t>
  </si>
  <si>
    <t>Deset (10) modulaplaniranih obuka sa 200 opštinskih službenika.</t>
  </si>
  <si>
    <t>Informisanje opština o stanju kapaciteta prema izveštaju o proceni potreba za izgradnjom kapaciteta opštinskih službenika i identifikovanje potreba za obukom.</t>
  </si>
  <si>
    <t>Evidentiranje predloga za obuke od strane odeljenja MALS-a.</t>
  </si>
  <si>
    <t>Organizovanje periodičnih sastanaka za saradnju sa istraživačkim institutima i stručnjacima, radi razmene metodologija i poboljšanja kvaliteta rada.</t>
  </si>
  <si>
    <t xml:space="preserve">Planiranje sastanaka, izrada godišnjeg kalendara saradničkih sastanaka i identifikovanje tema i ciljeva za svaki sastanak. </t>
  </si>
  <si>
    <t>Identifikacija istraživačkih instituta i potencijalnih partnera, pregovori i potpisivanje sporazuma o saradnji.</t>
  </si>
  <si>
    <t>Organizovanje sastanaka sa institutima radi utvrđivanja uslova saradnje.</t>
  </si>
  <si>
    <t>Potpisivanje sporazuma. Sastavljanje spiska potencijalnih instituta i partnera.</t>
  </si>
  <si>
    <t>Sprovođenje i praćenje sporazuma</t>
  </si>
  <si>
    <t>Koordinacija zajedničkih istraživačkih i analitičkih projekata.</t>
  </si>
  <si>
    <t>Izveštavanje i vrednovanje rezultata prema dogovorenim kriterijumima.</t>
  </si>
  <si>
    <t>Izrada i finalizacija analitičkih dokumenata</t>
  </si>
  <si>
    <t>Prikupljanje podataka od ASK-a i drugih relevantnih institucija za 38 opština Republike Kosovo, Izbor ostalih podataka za sadržaj publikacije,
Vizuelna i sadržajna  izrada.</t>
  </si>
  <si>
    <t xml:space="preserve">Objavljivanje godišnjeg izveštaja o pametnim gradovima i platformi e-opština.. </t>
  </si>
  <si>
    <t xml:space="preserve">Izrada Vodiča za pametne gradove; EKOMUNAT    </t>
  </si>
  <si>
    <t xml:space="preserve">Organizovanje obuka i radionica za korisnike platforme „e-Komuna“ za opštinske službenike </t>
  </si>
  <si>
    <t>Razvoj novih modula za platformu „e-Opštine“, sa ciljem proširenja digitalnih funkcionalnosti i poboljšanja pružanja javnih usluga građanima i opštinama.</t>
  </si>
  <si>
    <t>Otvaranje novog poziva Platforme „E-Opština“ za razvoj novih modula i održavanje platforme</t>
  </si>
  <si>
    <t xml:space="preserve">Finalizacija izrade Akcionog plana za partnerstvo i otvoreno upravljanje za period 2026–2028. </t>
  </si>
  <si>
    <t xml:space="preserve">Praćenje sprovođenja Akcionog plana za partnerstvo i otvoreno upravljanje za period 2025Praćenje sprovođenja Akcionog plana za partnerstvo i otvoreno upravljanje za period 2025–2028. </t>
  </si>
  <si>
    <t>Kampanja za podizanje svesti o važnosti otvorenih podataka, kao ključnog elementa za transparentnost, odgovornost i inovacije u pružanju javnih usluga.</t>
  </si>
  <si>
    <t>Pokretanje ankete za prikupljanje podataka u cilju izrade Akcionog plana za partnerstvo i otvoreno upravljanje.</t>
  </si>
  <si>
    <t>Godišnje izveštavanje na nacionalnom nivou Međunarodnoj organizaciji za partnerstvo za otvorenu upravu (POU)</t>
  </si>
  <si>
    <t xml:space="preserve">Osnivanje lokalnih odbora u opštinama za Partnerstvo otvorene vlade (POV) i sprovođenje informativnih aktivnosti o principima, ciljevima i značaju POV-a. </t>
  </si>
  <si>
    <t>Funkcionalozovanje web stranice Partnerstva za otvorenu upravu (POU), njeno kontinuirano održavanje sa ažuriranim podacima i sistematsko praćenje platforme.</t>
  </si>
  <si>
    <t>Organizovanje najmanje 2 sastanka održana sa Nacionalnim forumom za POU.</t>
  </si>
  <si>
    <t>osnivanje i funkcionalizacija Nacionalnog odbora partnerstva za otvoreu upravu  (POU)</t>
  </si>
  <si>
    <t>Izrada godišnjeg izveštaja Odeljenja za partnerstvo otvorene vlade</t>
  </si>
  <si>
    <t>Tehnička priprema procesa otvaranja poziva za subvencioniranje NVO-a.</t>
  </si>
  <si>
    <t xml:space="preserve">Formiranje mehanizama za ocenjivanje, praćenje i izveštavanje za projekte organizacija civilnog društva (OCD), </t>
  </si>
  <si>
    <t xml:space="preserve">Realizacija  najmanje 4 terenske posete korisnicima iz organizacija civilnog društva (NVO), kao i upravljanje procesom praćenja u realnom vremenu putem izveštaja o obaveštenjima i zahteva za dokazima o sprovedenim aktivnostima. </t>
  </si>
  <si>
    <t>Izveštaj o učinku, završen.</t>
  </si>
  <si>
    <t>Održano je šest (6) sastanaka/obuka/radionica sa opštinama radi promocije politika Okružnih radnih grupa.</t>
  </si>
  <si>
    <t>Izveštaj o raspodeli grantova za učinak</t>
  </si>
  <si>
    <t>Potpisani trostrani sporazumi (ministarstvo, opštine i donatori) o sredstvima okružnih radnih grupa.</t>
  </si>
  <si>
    <t>Aplikacija  elektronskog sistema za ocenu učinka opština u prikupljanju, obradi i izveštavanju o učinku i grantovima za učinak, funkcionalizovana.</t>
  </si>
  <si>
    <t>Sprovođenje BA analiza u najmanje 10 opština u kontekstu sopstvenih nadležnosti.</t>
  </si>
  <si>
    <t>Sprovođenje analiza poslovne administracije za opštinske usluge u kontekstu centralnih nadležnosti.</t>
  </si>
  <si>
    <t>Izrada metodologije za socijalnu reviziju projekata OKR-a</t>
  </si>
  <si>
    <t>Finalizacija izveštaja o socijalnoj reviziji.</t>
  </si>
  <si>
    <t>Izrada izveštaja o praćenju sastanaka skupština opština.</t>
  </si>
  <si>
    <t>Izrada šestomesečnog izveštaja o funkcionisanju opština i izrada jednogodišnjeg izveštaja o funkcionisanju opština</t>
  </si>
  <si>
    <t>Priprema sastanaka sa predsedavajućima skupština opština.</t>
  </si>
  <si>
    <t xml:space="preserve">Periodični izveštaji o funkcionisanju opština </t>
  </si>
  <si>
    <t>Izrada sveobuhvatnog plana osmišljenog za ispunjavanje obaveza iz Evropske agende za opštine, sačinjen.</t>
  </si>
  <si>
    <t>Periodični izveštaji o sprovođenju obaveza iz Evropske agende za MALS, izrađeni</t>
  </si>
  <si>
    <t>Izveštaj o ispunjavanju obaveza opština iz Evropske agende, izrađen.</t>
  </si>
  <si>
    <t>Dvodnevna radionica o izradi sveobuhvatnog plana za opštine za ispunjavanje obaveza iz evropske agende</t>
  </si>
  <si>
    <t>Izveštaj MALS-a o izveštaju  EK.</t>
  </si>
  <si>
    <t>Opštine koje su podržane, za koristi od projekata iz IPA fondova</t>
  </si>
  <si>
    <t>Opštine koje su dobile podršku za prijavu u okviru TAIEX instrumenta</t>
  </si>
  <si>
    <t>Godišnji izveštaj o sprovođenju strategije izrađen</t>
  </si>
  <si>
    <t>Osnivanje radne grupe za ocenjivanje  Strategije za lokalnu samoupravu (2016-2026)</t>
  </si>
  <si>
    <t>Održavanje najmanje tri sastanka radne grupe</t>
  </si>
  <si>
    <t>Izveštaj o ocenjivanju Strategije lokalne samouprave (2016-2026).</t>
  </si>
  <si>
    <t>Osnivanje radne grupe za pripremu početnog nacrta  Strategije lokalne samouprave (2027-2031)</t>
  </si>
  <si>
    <t>Održavanje najmanje tri (3) radionice radnih grupa i 2 celodnevne sastanke</t>
  </si>
  <si>
    <t>Preliminarne i javne konsultacije, pregled primljenih komentara i priprema početnog nacrta</t>
  </si>
  <si>
    <t>Izrada konačnog nacrta i njegovo slanje na usvajanje Vladi Republike Kosovo.</t>
  </si>
  <si>
    <t>Kreiranje standardnog okvira za praćenje sprovođenja strateških dokumenata i njihovog uticaja</t>
  </si>
  <si>
    <t>Periodično izveštavanje o sprovođenju NPR-a.</t>
  </si>
  <si>
    <t xml:space="preserve">Pregled NPR-a za MALS za 2027. godinu. </t>
  </si>
  <si>
    <t xml:space="preserve">Izrada izveštaja o sprovođenju palana rada MALS-a za  2025. godinu. </t>
  </si>
  <si>
    <t>Objavljivanje Izveštaja o funkcionisanju opština Republike Kosovo za 2025. godinu</t>
  </si>
  <si>
    <t>Finalizacija Institucionalnog plana  MALS-a za 2026-2028.</t>
  </si>
  <si>
    <t>Izrada nedeljnih izveštaja za sprovođenje plana o radu MALS-a.</t>
  </si>
  <si>
    <t>Izrada periodičnih izveštaja (4) o sprovođenju plana rada MALS-a.</t>
  </si>
  <si>
    <t>Održavanje radionice za finalizaciju Institucionalnog plana za period 2027-2029.</t>
  </si>
  <si>
    <t>Sprovedeno je 35 monitoring poseta u okviru tri programa međusobne saradnje.</t>
  </si>
  <si>
    <t>Organizovano je 6 bilateralnih sastanaka u okviru tri PGS programa.</t>
  </si>
  <si>
    <t>12 mesečnih izveštaja o sprovođenju Ugovora o tehničkoj pomoći u okviru PGS programa Crna Gora - Kosovo.</t>
  </si>
  <si>
    <t>Održano je osam (8) sastanaka Zajedničkih odbora za praćenje (ZOO) organizovanih u okviru tri programa PGS-a.</t>
  </si>
  <si>
    <t>Održan je jedan (1) sastanak Zajedničkog upravljačkog odbora organizovan u okviru programa međusobne saradnje Crne Gore i Kosova..</t>
  </si>
  <si>
    <t>Pripremljena je jedna (1) godišnja izjava, upitnik i kontrolna lista   i poslata strukturi međusobne saradnje u Crnoj Gori, koji garantuju efikasno sprovođenje  programa međusobne saradnje između Crne Gore i Kosova.</t>
  </si>
  <si>
    <t>Zajednički odbori za praćenje sastavili su i odobrili 3 godišnja izveštaja (AIR) o sprovođenju tri programa meZajednički odbori za praćenje sastavili su i odobrili 3 godišnja izveštaja (AIR) o sprovođenju tri programa međusobne saradnje za prethodnu godinu.</t>
  </si>
  <si>
    <t>Odobrena su 3 godišnja plana za sprovođenje tri programa međusobne saradnje koje su izradili i odobrili Zajednički odbori Monitoruese.</t>
  </si>
  <si>
    <t>Dva (2) Sporazuma o partnerstvu za definisanje odgovornosti između struktura međusobne saradnje za program međusobne saradnje Albanija – Kosovo i Crna Gora Kosovo</t>
  </si>
  <si>
    <t>Pripremljena i podneta 2 izveštaja u vezi sa upravljanjem rizicima u okviru sprovođenja  programa međusobne saradnje između Crne Gore i Kosova.</t>
  </si>
  <si>
    <t>Pripremljen  je jedan (1) izveštaj za Grupu revizora programa IMC Crna Gora - Kosovo u vezi sa sprovođenjem preporuka.</t>
  </si>
  <si>
    <t>Organizovana su četiri (4) događaja za promociju programa (Dan evropske saradnje) i ceremonija dodele grantova za projekat</t>
  </si>
  <si>
    <t>Tri (3) godišnja plana komunikacije i vidljivosti izrađena i odobrena od strane KPM-a.</t>
  </si>
  <si>
    <t>Učešće na obukama i drugim događajima.</t>
  </si>
  <si>
    <t>Jedan (1) organizovani sastanak sa nacionalnim koordinatorom za IPA.</t>
  </si>
  <si>
    <t xml:space="preserve">Tri (3) finansijska i narativna  izveštaja za sprovođenje programa </t>
  </si>
  <si>
    <t>Jedan (1) paket prijave za drugi poziv u okviru programa međusobne saradnje između Kosova i Severne Makedonije.</t>
  </si>
  <si>
    <t>Jedan (1) poziv za predloge projekata u okviru programa međusobne saradnje između Kosova i Severne Makedonije</t>
  </si>
  <si>
    <t>Jedna (1) organizovana an informativna sesija.</t>
  </si>
  <si>
    <t>Osnovan je jedan formurum za partnerstvo</t>
  </si>
  <si>
    <t>Održana je jedan obuka  za upravljanje sa ciklusom projekata.</t>
  </si>
  <si>
    <t>Najmanje 4 projekta ugovorena iz prvog poziva u okviru programa međusobne saradnje između Kosova i Severne Makedonije.</t>
  </si>
  <si>
    <t>Najmanje 10 projekata ugovoreno iz prvog poziva u okviru programa međusobne saradnje između Crne Gore i Kosova.</t>
  </si>
  <si>
    <t>Realizovano je 9 obuka o sekundarnim nabavkama, izvodljivosti i izveštavanju.</t>
  </si>
  <si>
    <t>Najmanje 10 projekata ugovoreno iz prvog poziva u okviru programa međusobne saradnje Albanija - Kosovo.</t>
  </si>
  <si>
    <t>U toku godine sprovedeno je 11 kontrola i verifikacija finansijskih izveštaja korisnika sa Kosova.</t>
  </si>
  <si>
    <t>11 administrativnih verifikacija završeno je u vezi sa finansijskom kontrolom za svakog korisnika granita: dokumentacija dokumenta o administrativnoj verifikaciji, sprovedena.</t>
  </si>
  <si>
    <t>1 Dokument sastavljen za godišnju garanciju i poslat HOS/MNE za upravljanje prekograničnim programom Crna Gora - Kosovo.</t>
  </si>
  <si>
    <t xml:space="preserve">11 baza podataka pripremljeno za rokove izveštavanja za svaki ugovor korisnika granta CBC–MNG-KS (IPA III) - prvi poziv. </t>
  </si>
  <si>
    <t>Izrađena i ažurirana 3 plana za sprovođenje planiranih terenskih poseta - provere na licu mesta (OTSV) i ad hok posete.</t>
  </si>
  <si>
    <t>Realizovano je 11 terenskih poseta - provere na licu mesta (OSV) i ad hoc posete. Izveštaji o posetama OTSV.</t>
  </si>
  <si>
    <t>Sastavljena su dva (2) Izveštaja o upravljanju rizicima koje je podneo službenik za upravljanje rizicima iz Odeljenja za finansijsku kontrolu programa prekogranične saradnje.</t>
  </si>
  <si>
    <t>Jedno izveštavanje o spoljnem revizoru</t>
  </si>
  <si>
    <t>Sprovodeno je 15 opštinskih inicijativa za međunarodnu opštinsku saradnju.</t>
  </si>
  <si>
    <t>Potpisano je 5 međunarodnih sporazuma o saradnji opština.</t>
  </si>
  <si>
    <t>Održana su dva (2) sastanka sa diplomatskim misijama Kosova akreditovanim u inostranstvu, kao i međuinstitucionalno jačanje između MLSA i MSPD radi unapređenja međunarodne opštinske saradnje.</t>
  </si>
  <si>
    <t>Ocenjeno je (15) Odluka o zakonitosti inicijativa i sporazuma za međunarodnu opštinsku saradnju, procenjeno.</t>
  </si>
  <si>
    <t>Sastavljena su četiri (4 ) periodična izveštaja o međunarodnoj opštinskoj saradnji.</t>
  </si>
  <si>
    <t>Ažurirana baza podataka o međunarodnoj opštinskoj saradnji.</t>
  </si>
  <si>
    <t>Izrada početnih nacrta projekata</t>
  </si>
  <si>
    <t>Razvoj preliminarnih i javnih konsultacija.</t>
  </si>
  <si>
    <t>Finalizacija projekt akta i slanje na usvajanje.</t>
  </si>
  <si>
    <t>Izrada odluke  o imenovanju odgovrnog službenika i radne grupe.</t>
  </si>
  <si>
    <t>Održane su tri (3) radionice za finalizaciju projekt akta i njegovo slanje na usvajanje.</t>
  </si>
  <si>
    <t>Održane su četiri (4) radionice za finalizaciju projekt akta i njegovo slanje na usvajanje.</t>
  </si>
  <si>
    <t>Održana je jedna  (1) radionica za finalizaciju projekt akta i njegovo slanje na usvajanje.</t>
  </si>
  <si>
    <t>Izrada početnog nacrta projekata</t>
  </si>
  <si>
    <t>Prijem nacrta dokumenata, podzakonskih i zakonskih akata.</t>
  </si>
  <si>
    <t>Davanje komentara na nacrt dokumente, zakonske i podzakonske akte koje prihvatamo za preliminarne konsultacije i proces javnih konsultacija.</t>
  </si>
  <si>
    <t>Izrada potvrdnog pisma za nadležno ministarstvo za akte primljene od resornih ministara.</t>
  </si>
  <si>
    <t>Izrada tabela za konceptualna dokumenta, zakonske i podzakonske akte.</t>
  </si>
  <si>
    <t>Usklađivanje zakonodavstva lokalne samouprave sa zakonodavstvom EU.</t>
  </si>
  <si>
    <t>Izrada registra akata i njegovo objavljivanje na veb stranici.</t>
  </si>
  <si>
    <t>Izveštavanje u kancelariji premijera za akte usvojene  od strane ministarstva.</t>
  </si>
  <si>
    <t>Direktno objavljivanje akata u Službenom glasniku.</t>
  </si>
  <si>
    <t>Prigovor na predmete pred nadležnim sudovima u vezi sa predmetima u kojima je MALS strana u postupku.</t>
  </si>
  <si>
    <t>Pružanje pravnih saveta  i objašnjenja koja olakšavaju sprovođenje zakona i podzakonskih akata.</t>
  </si>
  <si>
    <t>Najmanje dva periodična sastanka (godišnje) sa opštinama radi identifikacije pravnih sukoba.</t>
  </si>
  <si>
    <t xml:space="preserve">Sastavljanje izveštaja  koja odražava situaciju u vezi sa pravnim kolizijama (sektorskih zakona i Zakona o Lokalnoj samoupravi) </t>
  </si>
  <si>
    <t>Sastavljanje analize o funkcionisanju i saradnji opština sa selima, naseljima i gradskim naseljima</t>
  </si>
  <si>
    <t>Održane su dve  (2) radnika na finalizaciji analize o funkcionisanju i saradnji opština sa selima, naseljima i gradskim naseljima</t>
  </si>
  <si>
    <t>Pet (5) zahteva za premilimarnu konsultaciju</t>
  </si>
  <si>
    <t>Izrada priručnika o odgovornostima opština koje proizilaze iz zakonskih akata koje je usvojila Skupština Republike Kosovo i podzakonskih akata koje su usvojili Vlada Republike Kosovo i resorna ministarstva.</t>
  </si>
  <si>
    <t>Razmatranje zahteva za preliminarne konsultacije.</t>
  </si>
  <si>
    <t>Davanje odgovora na primljene zahteve u žalbe.</t>
  </si>
  <si>
    <t>Ocenjivanje Sporazuma o međuopštinskoj saradnji.</t>
  </si>
  <si>
    <t>Prijem opštinskih akata</t>
  </si>
  <si>
    <t>Ocenjivanje opštinskih akata.</t>
  </si>
  <si>
    <t>Slanje akata u resornim ministarstvima za ocenjivanje zakonitosti</t>
  </si>
  <si>
    <t>Izveštaj o ocenjivanju zakonitosti akata od strane MALS-a i resornih ministarstava.</t>
  </si>
  <si>
    <t>Administracija zvanične web stranice MALS-a i web stranice POU (OGP).</t>
  </si>
  <si>
    <t>Izrada srednjoročnog okvira rashoda za period 2026-2028</t>
  </si>
  <si>
    <t>Održavanje sastanaka sa sekretarom i odeljenjima radi utvrđivanja budžetskih potreba</t>
  </si>
  <si>
    <t>Izrada Programa javnih investicija za period 2026-2028</t>
  </si>
  <si>
    <t>Budžetiranje troškova u BDMS sistemu</t>
  </si>
  <si>
    <t>Izrada izveštaja sa kontrolne liste za samoprocenu</t>
  </si>
  <si>
    <t>Obaveza, prijem robe, rashod i sertifikacija materijala.</t>
  </si>
  <si>
    <t>Skeniranje predmeta, elektronsko arhiviranje u fascikli za deljenje, fizičko arhiviranje predmeta i evidentiranje u internoj knjizi protokola</t>
  </si>
  <si>
    <t>Priprema 12 izveštaja o usklađivanju KFMIS-a i njihova analiza sa izveštajima o rashodima na mesečnom nivou.</t>
  </si>
  <si>
    <t>Otvaranje sitne gotovine, dopunjavanje po potrebi i zatvaranje istih u zakonskom roku</t>
  </si>
  <si>
    <t>Priprema obrazaca i obračun troškova pre i posle povratka zvaničnika sa službenih poseta</t>
  </si>
  <si>
    <t>Otvaranje i zatvaranje kreditnih 12 kartica.</t>
  </si>
  <si>
    <t>Izrada 12 izveštaja o neplaćenim računima ugovornim obavezama u saradnji sa Odsekom za nabavke</t>
  </si>
  <si>
    <t>Izrada 48 izveštaja o nedeljnim budžetskim rashodima</t>
  </si>
  <si>
    <t>Izrada 12 računovodstvenih izveštaja</t>
  </si>
  <si>
    <t>Izrada 24 izveštaja o obavezama i rashodima</t>
  </si>
  <si>
    <t>Izrada 48 izveštaja za predmetnu sertifikaciju</t>
  </si>
  <si>
    <t>Registracija imovine nad 1.000.00 €</t>
  </si>
  <si>
    <t>Registracija imovine u sistemu  e-imovina.</t>
  </si>
  <si>
    <t>Prenos kapitalnih investicija opštinama, nakon završetka projekata od strane opština</t>
  </si>
  <si>
    <t>Priprema i obrada planova IU (strateški 2027-2029) i godišnjeg za 2027. godinu u Ministarstvu finansija, rada i transfera (MFRT), tačnije u Centralnoj jedinici za usklađivanje unutrašnje  revizije (CJHII) nakon odobrenja rukovodioca  Odseka za reviziju i odobrenja rukovodioca subjekta javnog sektora/ministarstva.</t>
  </si>
  <si>
    <t>Obrada izveštaja o radu Jedinice interne revizije (JUR) za prvo polugodište za 2026. godinu (15.07.2026), u Ministarstvu finansija, rada i transfera (MFRT), tačnije u Centralnoj jedinici za usklađivanje unutrašnje  revizije (CJU-UR) nakon odobrenja rukovodioca subjekta javnog sektora/ministra.</t>
  </si>
  <si>
    <t>Priprema i obrada Godišnjeg izveštaja o radu Jedinice za unutrašnju reviziju (JUR) za 2025. godinu (15.01.2026), u Ministarstvu finansija, rada i transfera (MFRT), tačnije u Centralnoj jedinici za usklađivanje unutrašnje revizije (CJU-UR) nakon odobrenja rukovodioca subjekta javnog sektora/ministarstva</t>
  </si>
  <si>
    <t>Priprema i obrada izveštaja o radu Jedinice interne revizije (JUR) za drugo polugodište za 2025. godinu (15.01.2026), u Ministarstvu finansija, rada i transfera (MFRT), tačnije u Centralnoj jedinici za usklađivanje unutrašnje revizije (CJU-UR) nakon odobrenja rukovodioca subjekta javnog sektora/ministarstva.</t>
  </si>
  <si>
    <t>Izrada i izveštavanje o nedeljnim kalendarima komunikacionih aktivnosti u OPC-OPM - Svake nedelje.</t>
  </si>
  <si>
    <t>Pružanje saveta o efikasnosti predstavljanja politika ministarstva - Koordinisana i usklađena komunikacija.</t>
  </si>
  <si>
    <t>Izrada izveštaja o ugovorima za 2025. godinu.</t>
  </si>
  <si>
    <t>E – opština prema zahtevima od strane jedinica.</t>
  </si>
  <si>
    <t>Tehnička kontrola prema zahtevima jedinica.</t>
  </si>
  <si>
    <t>Pranje  službenih vozila MALS-a prema zhatevima jedinica.</t>
  </si>
  <si>
    <t>Usluge osiguranja automobila (uključujući vozila koje ćemo iznajmiti za osiguranje od strane vozila sa odgovornošću od strane vozila + i kasko osiguranje).</t>
  </si>
  <si>
    <t>Aparat za slikanje sa yoom, prema zahtevima od strane jedinica.</t>
  </si>
  <si>
    <t>kompjuter sa monitorom prema zahtevima jedinica.</t>
  </si>
  <si>
    <t>Loptop, prema zahtevima jedinica.</t>
  </si>
  <si>
    <t>Snabdevanje sa drugom IT  opremom prema zahtevima jedinica.</t>
  </si>
  <si>
    <t>Snabdevanje i renoviranje kancelarija (administrativnih kancelarija), prema zahtevima jedinica koje podnose zahtev.</t>
  </si>
  <si>
    <t>Nabavka letnjih i zimskih guma za vozila MALS-a, prema zahtevima jedinica koje podnose zahtev.</t>
  </si>
  <si>
    <t>Snabdevanje reprezentativnim materijalom (za delegaciju), prema zahtevima jedinica koje podnose zahtev.</t>
  </si>
  <si>
    <t>Mesingani držači za velike državne zastave (jarbole), prema zahtevima jedinica koje su ih podnele</t>
  </si>
  <si>
    <t>Kutija sa radnim alatom, 186 delova</t>
  </si>
  <si>
    <t>Baterija 1.5V, AA 1/4,prema zahtevima jedinica.</t>
  </si>
  <si>
    <t>Baterija 1.5V, AAA 1/4,prema zahtevima jedinica.</t>
  </si>
  <si>
    <t>Plastificirane folije za dokumenta 1/4 -216x303mm</t>
  </si>
  <si>
    <t>Produžni kabl za struju  3m,prema zahtevima jedinica.</t>
  </si>
  <si>
    <t xml:space="preserve">Revizija: „Upravljanje imovinom u MALS-a“. Planiranje angažmana (Izjave o nezavisnosti revizora; obaveštenje o pokretanju angažmana; procena rizika i planiranje vremena završetka);
Terenski rad (Početni sastanak sa revidiranim subjektom - nacrt dnevnog reda; Program revizorskog angažmana; pojedinačni revizorski testovi, uzorkovanje i analiza, itd.),
Izveštavanje (Nacrt izveštaja; završni sastanak - konačno;
Izveštavanje (Nacrt izveštaja; završni sastanak;
Nacrt konačnog izveštaja; Akcioni plan koji je podneo revidirani subjekat;
Priprema konačnog izveštaja „Upravljanje vozilima u MALS-a“ i podnošenje višem menadžmentu i Odboru za reviziju.
</t>
  </si>
  <si>
    <t>34 zahteva odeljenja/odseka i opis posla potpisan od strane rukovodioca nadležne jedinice i GS, objava putem elektronskog sistema od strane JLR.</t>
  </si>
  <si>
    <t>34 odobrenja od strane rukovodioca personala.</t>
  </si>
  <si>
    <t>34 objava na službenim jezicima.</t>
  </si>
  <si>
    <t>34 nacrta odluka za Komisiju za zapošljavanje, izrađeno.</t>
  </si>
  <si>
    <t>34 Obaveštenja na veb stranici MALS-a za izbor uspešnog kandidata.</t>
  </si>
  <si>
    <t>Prikupljanje zahteva za obuku od identifikovanih odeljenja i odeljenja MALS-a.</t>
  </si>
  <si>
    <t>Sastavljena su ćetiri (4) Izveštaja o napretku obuke.</t>
  </si>
  <si>
    <t>Prijem svih odobrenih zahteva za izmene i nadoknade u platnom spisku, koji moraju biti obrađeni u Odeljenju za ljudske resurse najkasnije do prvog (1) u mesecu.</t>
  </si>
  <si>
    <t>Dostavljanje izmena platnog spiska Odeljenju za obračun zarada - Trezoru, do 10. u mesecu.</t>
  </si>
  <si>
    <t>Redovno obaveštavanje jedinica MALS-a o prijavi imovine.</t>
  </si>
  <si>
    <t>Izrada sporazuma između MALS-a i pripravnika, u skladu sa primljenim zahtevima za praksu – na kontinuiranoj osnovi.</t>
  </si>
  <si>
    <t>Izjava imovine javnih službenika.</t>
  </si>
  <si>
    <t>Priprema sporazuma i sertifikata o dokazu o završetku prakse u MALS-u.</t>
  </si>
  <si>
    <t>Izrada i usvajanje plana nabavki za 2025. godinu.</t>
  </si>
  <si>
    <t>Prikupljanje zahteva za robu, usluge i kapital od odeljenja MALS-a i konačna izrada plana za narednu fiskalnu godinu, kao i obrada plana nabavki nakon odobrenja od strane stalnog sekretara na elektronskoj platformi RKJN-CAN.</t>
  </si>
  <si>
    <t>Konačni plan nabavki za fiskalnu 2026. godinu. Ugovori, roba/usluge/kapital.</t>
  </si>
  <si>
    <t>Male zastavice za posuđe, prema zahtevima jedinica koje su zatražile.</t>
  </si>
  <si>
    <t>Rekviziti - Sveske sa logom MALS-a A5 formata sa debelim koricama, prema zahtevima jedinica koje podnose zahtev.</t>
  </si>
  <si>
    <t>Sveska sa logom MALS-a A4 formata sa debelim koricama, prema zahtevima jedinica koje su podnele zahtev.</t>
  </si>
  <si>
    <t>Hemiske olovke sa logom MALS-a, metalni materijal, prema zahtevima jedinica koje podnose zahtev.</t>
  </si>
  <si>
    <t>Stoni kalendar, sa logom MALS-a, prema zahtevima jedinica koje su uputile zahtev.</t>
  </si>
  <si>
    <t>Baneri sa logom MALS-a (rol-ap), prema zahtevima jedinica koje podnose zahtev.</t>
  </si>
  <si>
    <t>Metalne ploče sa imenima viših rukovodilaca (ministar, zamenik ministra, sekretar) za postavljanje na vrata kancelarije, prema zahtevima jedinica koje podnose zahtev.</t>
  </si>
  <si>
    <t>Nabavka vizitnih karata za zaposlene u MALS-a, prema zahtevima jedinica koje podnose zahtev.</t>
  </si>
  <si>
    <t>Transportna kolica sa 2 točka (200 kg), prema zahtevima jedinica koje upućuju zahtev.</t>
  </si>
  <si>
    <t>Metalna ručna kolica sa 4 točka (200-400 kg), prema zahtevima jedinica koje podnose zahtev.</t>
  </si>
  <si>
    <t xml:space="preserve">Revizija: „Sistem upravljanja budžetom“. Planiranje angažmana (Izjava o nezavisnosti revizora; Obaveštenje o početku angažmana; Procena rizika i planiranje vremena završetka),
Terenski rad (Početni sastanak sa jedinicom koja će biti revidirana - nacrt dnevnog reda,
Program revizorskog angažovanja; pojedinačni revizorski testovi, uzorkovanje i njihova analiza, itd.)
Izveštavanje (Nacrt izveštaja; završni sastanak; Nacrt konačnog izveštaja; Akcioni plan koji je poslala revidirana jedinica;
Priprema konačnog izveštaja „Sistem upravljanja nabavkama“ i njegovo dostavljanje višem rukovodstvu i Revizorskom odboru.
</t>
  </si>
  <si>
    <t>Velike državne zastave, prema zahtevima jedinica koje su upućivale zahtev.</t>
  </si>
  <si>
    <t>Snabdevanje službenika ministarstva računarima, laptopovima i drugom IT opremom.</t>
  </si>
  <si>
    <t xml:space="preserve">Slanje akata Ministarstvu pravde nakon isteka roka za razmatranje zakonitosti. </t>
  </si>
  <si>
    <t>Mesečni izveštaji o ocenjivanju zakonitosti opštinskih akata.</t>
  </si>
  <si>
    <t>Izrada prvog nacrta Institucionalnog plana MALS-a, 2027-2029.</t>
  </si>
  <si>
    <t>Organizovanje promocionih  kampanja i informativnih sastanaka sa lokalnim vlastima i zainteresovanim stranama za platformu „e-Opština“.</t>
  </si>
  <si>
    <t>Zahtev zainteresovanim stranama u vezi sa izveštavanjem o sprovođenju mera NPLER-a na osnovu odgovornosti koje proizilaze iz NPLER-a za  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</si>
</sst>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 [$€-1];[Red]\-#,##0\ [$€-1]"/>
  </numFmts>
  <fonts count="5" x14ac:knownFonts="1">
    <font>
      <sz val="11"/>
      <color theme="1"/>
      <name val="Calibri"/>
      <family val="2"/>
      <scheme val="minor"/>
    </font>
    <font>
      <sz val="8"/>
      <name val="Calibri"/>
      <family val="2"/>
      <scheme val="minor"/>
    </font>
    <font>
      <sz val="11"/>
      <color theme="1"/>
      <name val="Calibri"/>
      <family val="2"/>
      <scheme val="minor"/>
    </font>
    <font>
      <sz val="12"/>
      <color theme="1"/>
      <name val="Times New Roman"/>
      <family val="1"/>
    </font>
    <font>
      <b/>
      <sz val="12"/>
      <color theme="1"/>
      <name val="Times New Roman"/>
      <family val="1"/>
    </font>
  </fonts>
  <fills count="6">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93">
    <xf numFmtId="0" fontId="0" fillId="0" borderId="0" xfId="0"/>
    <xf numFmtId="0" fontId="3" fillId="0" borderId="0" xfId="0" applyFont="1" applyAlignment="1">
      <alignment horizontal="left" vertical="top"/>
    </xf>
    <xf numFmtId="0" fontId="3" fillId="0" borderId="0" xfId="0" applyFont="1" applyBorder="1" applyAlignment="1">
      <alignment horizontal="left" vertical="top"/>
    </xf>
    <xf numFmtId="0" fontId="3" fillId="0" borderId="0" xfId="0" applyFont="1" applyFill="1" applyBorder="1" applyAlignment="1">
      <alignment horizontal="left" vertical="top"/>
    </xf>
    <xf numFmtId="0" fontId="3" fillId="0" borderId="0" xfId="0" applyFont="1" applyFill="1" applyAlignment="1">
      <alignment horizontal="left" vertical="top"/>
    </xf>
    <xf numFmtId="43" fontId="3" fillId="0" borderId="0" xfId="0" applyNumberFormat="1" applyFont="1" applyFill="1" applyAlignment="1">
      <alignment horizontal="left" vertical="top"/>
    </xf>
    <xf numFmtId="0" fontId="3" fillId="5" borderId="0" xfId="0" applyFont="1" applyFill="1" applyAlignment="1">
      <alignment horizontal="left" vertical="top"/>
    </xf>
    <xf numFmtId="0" fontId="3" fillId="0" borderId="0" xfId="0" applyFont="1" applyAlignment="1">
      <alignment horizontal="left"/>
    </xf>
    <xf numFmtId="165" fontId="3" fillId="0" borderId="1" xfId="1" applyNumberFormat="1" applyFont="1" applyFill="1" applyBorder="1" applyAlignment="1">
      <alignment horizontal="left" vertical="top"/>
    </xf>
    <xf numFmtId="165" fontId="3" fillId="5" borderId="1" xfId="1" applyNumberFormat="1" applyFont="1" applyFill="1" applyBorder="1" applyAlignment="1">
      <alignment horizontal="left" vertical="top"/>
    </xf>
    <xf numFmtId="165" fontId="3" fillId="0" borderId="1" xfId="0" applyNumberFormat="1" applyFont="1" applyBorder="1" applyAlignment="1">
      <alignment horizontal="left" vertical="top"/>
    </xf>
    <xf numFmtId="165" fontId="3" fillId="0" borderId="1" xfId="0" applyNumberFormat="1" applyFont="1" applyFill="1" applyBorder="1" applyAlignment="1">
      <alignment horizontal="left" vertical="top"/>
    </xf>
    <xf numFmtId="165" fontId="3" fillId="0" borderId="1" xfId="1" applyNumberFormat="1" applyFont="1" applyBorder="1" applyAlignment="1">
      <alignment horizontal="left" vertical="top"/>
    </xf>
    <xf numFmtId="165" fontId="3" fillId="0" borderId="1" xfId="0" applyNumberFormat="1" applyFont="1" applyBorder="1" applyAlignment="1">
      <alignment horizontal="left" vertical="top" wrapText="1"/>
    </xf>
    <xf numFmtId="165" fontId="3" fillId="0" borderId="0" xfId="0" applyNumberFormat="1" applyFont="1" applyAlignment="1">
      <alignment horizontal="left" vertical="top"/>
    </xf>
    <xf numFmtId="0" fontId="3" fillId="0" borderId="1" xfId="0" applyFont="1" applyBorder="1" applyAlignment="1">
      <alignment vertical="top" wrapText="1"/>
    </xf>
    <xf numFmtId="0" fontId="3" fillId="5" borderId="1" xfId="0" applyFont="1" applyFill="1" applyBorder="1" applyAlignment="1">
      <alignment horizontal="center" vertical="top"/>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3" fillId="5"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5" borderId="1" xfId="0" applyFont="1" applyFill="1" applyBorder="1" applyAlignment="1">
      <alignment horizontal="left" vertical="top"/>
    </xf>
    <xf numFmtId="0" fontId="3" fillId="0" borderId="1" xfId="0" applyFont="1" applyFill="1" applyBorder="1" applyAlignment="1">
      <alignment horizontal="left" vertical="top"/>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4" fillId="0" borderId="1" xfId="0" applyFont="1" applyBorder="1" applyAlignment="1">
      <alignment horizontal="left" vertical="top"/>
    </xf>
    <xf numFmtId="165" fontId="4" fillId="0" borderId="1" xfId="0" applyNumberFormat="1" applyFont="1" applyBorder="1" applyAlignment="1">
      <alignment horizontal="left" vertical="top"/>
    </xf>
    <xf numFmtId="3" fontId="3" fillId="0" borderId="1" xfId="0" applyNumberFormat="1" applyFont="1" applyFill="1" applyBorder="1" applyAlignment="1">
      <alignment horizontal="left" vertical="top" wrapText="1"/>
    </xf>
    <xf numFmtId="165" fontId="3" fillId="0" borderId="1" xfId="1" applyNumberFormat="1" applyFont="1" applyBorder="1" applyAlignment="1">
      <alignment horizontal="left" vertical="top" wrapText="1"/>
    </xf>
    <xf numFmtId="0" fontId="3" fillId="0" borderId="1" xfId="0" applyFont="1" applyBorder="1" applyAlignment="1">
      <alignment horizontal="left" vertical="center" wrapText="1"/>
    </xf>
    <xf numFmtId="165" fontId="3" fillId="5" borderId="1" xfId="0" applyNumberFormat="1" applyFont="1" applyFill="1" applyBorder="1" applyAlignment="1">
      <alignment horizontal="left" vertical="center"/>
    </xf>
    <xf numFmtId="165" fontId="3" fillId="5" borderId="1" xfId="0" applyNumberFormat="1" applyFont="1" applyFill="1" applyBorder="1" applyAlignment="1">
      <alignment horizontal="left" vertical="top"/>
    </xf>
    <xf numFmtId="0" fontId="3" fillId="0" borderId="1" xfId="0" applyFont="1" applyFill="1" applyBorder="1" applyAlignment="1">
      <alignment vertical="top"/>
    </xf>
    <xf numFmtId="0" fontId="3" fillId="5" borderId="1" xfId="0" applyFont="1" applyFill="1" applyBorder="1" applyAlignment="1">
      <alignment horizontal="left" vertical="top" wrapText="1"/>
    </xf>
    <xf numFmtId="0" fontId="3" fillId="5" borderId="1" xfId="0" applyFont="1" applyFill="1" applyBorder="1" applyAlignment="1">
      <alignment horizontal="left" vertical="top"/>
    </xf>
    <xf numFmtId="165" fontId="3" fillId="5" borderId="1" xfId="0" applyNumberFormat="1" applyFont="1" applyFill="1" applyBorder="1" applyAlignment="1">
      <alignment horizontal="left" vertical="center"/>
    </xf>
    <xf numFmtId="0" fontId="3" fillId="5" borderId="1" xfId="0" applyFont="1" applyFill="1" applyBorder="1" applyAlignment="1">
      <alignment horizontal="left" vertical="center" wrapText="1"/>
    </xf>
    <xf numFmtId="0" fontId="3" fillId="5" borderId="1" xfId="0" applyFont="1" applyFill="1" applyBorder="1" applyAlignment="1">
      <alignment horizontal="left" vertical="center"/>
    </xf>
    <xf numFmtId="0" fontId="3" fillId="5" borderId="1" xfId="0" applyFont="1" applyFill="1" applyBorder="1" applyAlignment="1">
      <alignment horizontal="left"/>
    </xf>
    <xf numFmtId="165" fontId="3" fillId="0" borderId="1" xfId="1" applyNumberFormat="1" applyFont="1" applyBorder="1" applyAlignment="1">
      <alignment horizontal="left" vertical="top"/>
    </xf>
    <xf numFmtId="165" fontId="3" fillId="0" borderId="1" xfId="1" applyNumberFormat="1" applyFont="1" applyBorder="1" applyAlignment="1">
      <alignment horizontal="left" vertical="top" wrapText="1"/>
    </xf>
    <xf numFmtId="165" fontId="3" fillId="5" borderId="1" xfId="1" applyNumberFormat="1" applyFont="1" applyFill="1" applyBorder="1" applyAlignment="1">
      <alignment horizontal="left" vertical="top"/>
    </xf>
    <xf numFmtId="0" fontId="3" fillId="0" borderId="0" xfId="0" applyFont="1" applyBorder="1" applyAlignment="1">
      <alignment vertical="top" wrapText="1"/>
    </xf>
    <xf numFmtId="0" fontId="3" fillId="0" borderId="2" xfId="0" applyFont="1" applyBorder="1" applyAlignment="1">
      <alignment horizontal="left" vertical="top"/>
    </xf>
    <xf numFmtId="165" fontId="3" fillId="0" borderId="3" xfId="1" applyNumberFormat="1" applyFont="1" applyBorder="1" applyAlignment="1">
      <alignment horizontal="left" vertical="top"/>
    </xf>
    <xf numFmtId="165" fontId="3" fillId="0" borderId="4" xfId="1" applyNumberFormat="1" applyFont="1" applyBorder="1" applyAlignment="1">
      <alignment horizontal="left" vertical="top"/>
    </xf>
    <xf numFmtId="0" fontId="3" fillId="0" borderId="1" xfId="0" applyFont="1" applyBorder="1" applyAlignment="1">
      <alignment horizontal="left" vertical="top" wrapText="1"/>
    </xf>
    <xf numFmtId="0" fontId="3" fillId="5" borderId="1" xfId="0" applyFont="1" applyFill="1" applyBorder="1" applyAlignment="1">
      <alignment horizontal="left" vertical="top" wrapText="1"/>
    </xf>
    <xf numFmtId="0" fontId="3" fillId="0" borderId="1" xfId="0" applyFont="1" applyBorder="1" applyAlignment="1">
      <alignment horizontal="left" vertical="top"/>
    </xf>
    <xf numFmtId="0" fontId="3" fillId="0" borderId="1" xfId="0" applyFont="1" applyFill="1" applyBorder="1" applyAlignment="1">
      <alignment horizontal="left" vertical="top" wrapText="1"/>
    </xf>
    <xf numFmtId="0" fontId="3" fillId="5" borderId="1" xfId="0" applyFont="1" applyFill="1" applyBorder="1" applyAlignment="1">
      <alignment horizontal="center" vertical="top"/>
    </xf>
    <xf numFmtId="165" fontId="3" fillId="0" borderId="1" xfId="0" applyNumberFormat="1" applyFont="1" applyBorder="1" applyAlignment="1">
      <alignment horizontal="left" vertical="top" wrapText="1"/>
    </xf>
    <xf numFmtId="165" fontId="3" fillId="0" borderId="1" xfId="1" applyNumberFormat="1" applyFont="1" applyFill="1" applyBorder="1" applyAlignment="1">
      <alignment horizontal="center" vertical="top"/>
    </xf>
    <xf numFmtId="165" fontId="3" fillId="5" borderId="1" xfId="1" applyNumberFormat="1" applyFont="1" applyFill="1" applyBorder="1" applyAlignment="1">
      <alignment horizontal="left" vertical="top"/>
    </xf>
    <xf numFmtId="0" fontId="3" fillId="5" borderId="1" xfId="0" applyFont="1" applyFill="1" applyBorder="1" applyAlignment="1">
      <alignment horizontal="left" vertical="top"/>
    </xf>
    <xf numFmtId="0" fontId="3" fillId="0" borderId="1" xfId="0" applyFont="1" applyBorder="1" applyAlignment="1">
      <alignment horizontal="left" vertical="center" wrapText="1"/>
    </xf>
    <xf numFmtId="165" fontId="3" fillId="0" borderId="1" xfId="1" applyNumberFormat="1" applyFont="1" applyBorder="1" applyAlignment="1">
      <alignment horizontal="left" vertical="top" wrapText="1"/>
    </xf>
    <xf numFmtId="165" fontId="3" fillId="0" borderId="1" xfId="1" applyNumberFormat="1" applyFont="1" applyBorder="1" applyAlignment="1">
      <alignment horizontal="left" vertical="top"/>
    </xf>
    <xf numFmtId="0" fontId="3" fillId="0" borderId="1" xfId="0" applyFont="1" applyBorder="1" applyAlignment="1">
      <alignment horizontal="center" vertical="top" wrapText="1"/>
    </xf>
    <xf numFmtId="0" fontId="3" fillId="0" borderId="1" xfId="0" applyFont="1" applyBorder="1" applyAlignment="1">
      <alignment horizontal="center" vertical="top"/>
    </xf>
    <xf numFmtId="165" fontId="3" fillId="0" borderId="1" xfId="1" applyNumberFormat="1" applyFont="1" applyBorder="1" applyAlignment="1">
      <alignment horizontal="center" vertical="top"/>
    </xf>
    <xf numFmtId="0" fontId="3" fillId="5" borderId="1" xfId="0" applyFont="1" applyFill="1" applyBorder="1" applyAlignment="1">
      <alignment horizontal="center" vertical="top" wrapText="1"/>
    </xf>
    <xf numFmtId="9" fontId="3" fillId="0" borderId="1" xfId="0" applyNumberFormat="1" applyFont="1" applyFill="1" applyBorder="1" applyAlignment="1">
      <alignment horizontal="left" vertical="top" wrapText="1"/>
    </xf>
    <xf numFmtId="0" fontId="3" fillId="0" borderId="1" xfId="0" applyFont="1" applyFill="1" applyBorder="1" applyAlignment="1">
      <alignment horizontal="left" vertical="top"/>
    </xf>
    <xf numFmtId="0" fontId="4" fillId="5" borderId="1" xfId="0" applyFont="1" applyFill="1" applyBorder="1" applyAlignment="1">
      <alignment horizontal="left" vertical="top"/>
    </xf>
    <xf numFmtId="0" fontId="4" fillId="4" borderId="1" xfId="0" applyFont="1" applyFill="1" applyBorder="1" applyAlignment="1">
      <alignment horizontal="center" vertical="top"/>
    </xf>
    <xf numFmtId="0" fontId="4" fillId="2" borderId="1" xfId="0" applyFont="1" applyFill="1" applyBorder="1" applyAlignment="1">
      <alignment horizontal="center" vertical="top"/>
    </xf>
    <xf numFmtId="0" fontId="4" fillId="3" borderId="1" xfId="0" applyFont="1" applyFill="1" applyBorder="1" applyAlignment="1">
      <alignment horizontal="left" vertical="top"/>
    </xf>
    <xf numFmtId="0" fontId="4" fillId="0" borderId="1" xfId="0" applyFont="1" applyBorder="1" applyAlignment="1">
      <alignment horizontal="left" vertical="top"/>
    </xf>
    <xf numFmtId="0" fontId="4" fillId="0" borderId="1" xfId="0" applyFont="1" applyBorder="1" applyAlignment="1">
      <alignment horizontal="left" vertical="top" wrapText="1"/>
    </xf>
    <xf numFmtId="9" fontId="3" fillId="0" borderId="1" xfId="0" applyNumberFormat="1" applyFont="1" applyFill="1" applyBorder="1" applyAlignment="1">
      <alignment horizontal="left" vertical="top"/>
    </xf>
    <xf numFmtId="0" fontId="3" fillId="0" borderId="1" xfId="0" applyFont="1" applyFill="1" applyBorder="1" applyAlignment="1">
      <alignment horizontal="center" vertical="center" wrapText="1"/>
    </xf>
    <xf numFmtId="4" fontId="3" fillId="0" borderId="1" xfId="0" quotePrefix="1" applyNumberFormat="1" applyFont="1" applyFill="1" applyBorder="1" applyAlignment="1">
      <alignment horizontal="center" vertical="center" wrapText="1"/>
    </xf>
    <xf numFmtId="3" fontId="3" fillId="0" borderId="1" xfId="0" applyNumberFormat="1" applyFont="1" applyFill="1" applyBorder="1" applyAlignment="1">
      <alignment horizontal="center" vertical="top" wrapText="1"/>
    </xf>
    <xf numFmtId="9" fontId="3" fillId="0" borderId="1" xfId="0" applyNumberFormat="1" applyFont="1" applyBorder="1" applyAlignment="1">
      <alignment horizontal="left" vertical="top" wrapText="1"/>
    </xf>
    <xf numFmtId="0" fontId="3" fillId="5" borderId="1" xfId="0" applyFont="1" applyFill="1" applyBorder="1" applyAlignment="1">
      <alignment horizontal="left" vertical="center" wrapText="1"/>
    </xf>
    <xf numFmtId="0" fontId="3" fillId="5" borderId="1" xfId="0" applyFont="1" applyFill="1" applyBorder="1" applyAlignment="1">
      <alignment horizontal="left" vertical="center"/>
    </xf>
    <xf numFmtId="165" fontId="3" fillId="0" borderId="1" xfId="0" applyNumberFormat="1" applyFont="1" applyBorder="1" applyAlignment="1">
      <alignment horizontal="left" vertical="top"/>
    </xf>
    <xf numFmtId="1" fontId="3" fillId="5" borderId="1" xfId="2" applyNumberFormat="1" applyFont="1" applyFill="1" applyBorder="1" applyAlignment="1">
      <alignment horizontal="left" vertical="center" wrapText="1"/>
    </xf>
    <xf numFmtId="0" fontId="3" fillId="5" borderId="1" xfId="0" applyNumberFormat="1" applyFont="1" applyFill="1" applyBorder="1" applyAlignment="1">
      <alignment horizontal="left" vertical="center" wrapText="1"/>
    </xf>
    <xf numFmtId="1" fontId="3" fillId="5" borderId="1" xfId="0" applyNumberFormat="1" applyFont="1" applyFill="1" applyBorder="1" applyAlignment="1">
      <alignment horizontal="left" vertical="center" wrapText="1"/>
    </xf>
    <xf numFmtId="9" fontId="3" fillId="5" borderId="1" xfId="0" applyNumberFormat="1" applyFont="1" applyFill="1" applyBorder="1" applyAlignment="1">
      <alignment horizontal="left" vertical="center" wrapText="1"/>
    </xf>
    <xf numFmtId="164" fontId="3" fillId="5" borderId="1" xfId="1" applyNumberFormat="1" applyFont="1" applyFill="1" applyBorder="1" applyAlignment="1">
      <alignment horizontal="left" vertical="center" wrapText="1"/>
    </xf>
    <xf numFmtId="165" fontId="3" fillId="5" borderId="1" xfId="0" applyNumberFormat="1" applyFont="1" applyFill="1" applyBorder="1" applyAlignment="1">
      <alignment horizontal="left" vertical="center"/>
    </xf>
    <xf numFmtId="165" fontId="3" fillId="0" borderId="1" xfId="0" applyNumberFormat="1" applyFont="1" applyBorder="1" applyAlignment="1">
      <alignment horizontal="left" vertical="center"/>
    </xf>
    <xf numFmtId="165" fontId="3" fillId="5" borderId="1" xfId="0" applyNumberFormat="1" applyFont="1" applyFill="1" applyBorder="1" applyAlignment="1">
      <alignment horizontal="left" vertical="center" wrapText="1"/>
    </xf>
    <xf numFmtId="165" fontId="3" fillId="5" borderId="1" xfId="0" applyNumberFormat="1" applyFont="1" applyFill="1" applyBorder="1" applyAlignment="1">
      <alignment horizontal="left" vertical="top"/>
    </xf>
    <xf numFmtId="0" fontId="3" fillId="0" borderId="1" xfId="0" applyFont="1" applyBorder="1" applyAlignment="1">
      <alignment horizontal="left" vertical="center"/>
    </xf>
    <xf numFmtId="165" fontId="3" fillId="0" borderId="1" xfId="0" applyNumberFormat="1" applyFont="1" applyFill="1" applyBorder="1" applyAlignment="1">
      <alignment horizontal="left" vertical="top"/>
    </xf>
    <xf numFmtId="0" fontId="3" fillId="0" borderId="1" xfId="0" applyFont="1" applyFill="1" applyBorder="1" applyAlignment="1">
      <alignment horizontal="center" vertical="top" wrapText="1"/>
    </xf>
    <xf numFmtId="9" fontId="3" fillId="0" borderId="1" xfId="0" applyNumberFormat="1" applyFont="1" applyBorder="1" applyAlignment="1">
      <alignment horizontal="left" vertical="top"/>
    </xf>
    <xf numFmtId="4" fontId="3" fillId="0" borderId="1" xfId="0" applyNumberFormat="1" applyFont="1" applyBorder="1" applyAlignment="1">
      <alignment horizontal="left" vertical="top" wrapText="1"/>
    </xf>
    <xf numFmtId="0" fontId="3" fillId="0" borderId="1" xfId="0" applyFont="1" applyFill="1" applyBorder="1" applyAlignment="1">
      <alignment horizontal="center" vertical="top"/>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bel.gutiq/Desktop/2025/DIEKP/Plani%20i%20punes/Plani%20Institucional%202026-2028/22.12.2025/Fe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ibel.gutiq/Desktop/Plani%20Institucionale%202026-2028%20MAP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vlora.tafili/Desktop/PI%20FINAL/Plani%20Institucional%202026-2028%20MAPL%2012.01.2026,%20FINALE%20cop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ibel.gutiq/Desktop/2025/DIEKP/Plani%20i%20punes/Plani%20Institucional%202026-2028/22.12.2025/Plani%20Institucionale%202026-2028%20MAPL%20-%20DK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ZHEL"/>
      <sheetName val="DDLBN"/>
      <sheetName val="DQMNL"/>
      <sheetName val="DDSHK"/>
      <sheetName val="DMPL"/>
      <sheetName val="DIEKP"/>
      <sheetName val="DBNKN"/>
      <sheetName val="DL"/>
      <sheetName val="DSHP"/>
      <sheetName val="DBF"/>
      <sheetName val="NJAB"/>
      <sheetName val="NJMBNJ"/>
      <sheetName val="PROKURIM"/>
      <sheetName val="DKP"/>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 Institucional"/>
      <sheetName val="Sheet1"/>
    </sheetNames>
    <sheetDataSet>
      <sheetData sheetId="0" refreshError="1"/>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PZHEL"/>
      <sheetName val="DDLBN"/>
      <sheetName val="DQMNL"/>
      <sheetName val="DDSHK"/>
      <sheetName val="DMPL"/>
      <sheetName val="DIEKP"/>
      <sheetName val="DBNKN"/>
      <sheetName val="DL"/>
      <sheetName val="DSHP"/>
      <sheetName val="DBF"/>
      <sheetName val="NJAB"/>
      <sheetName val="NJMBNJ"/>
      <sheetName val="PROKURIM"/>
      <sheetName val="DKP"/>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 Institucional"/>
      <sheetName val="Sheet1"/>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48"/>
  <sheetViews>
    <sheetView tabSelected="1" zoomScaleNormal="100" workbookViewId="0">
      <pane xSplit="12" ySplit="4" topLeftCell="N77" activePane="bottomRight" state="frozen"/>
      <selection pane="topRight" activeCell="M1" sqref="M1"/>
      <selection pane="bottomLeft" activeCell="A5" sqref="A5"/>
      <selection pane="bottomRight" sqref="A1:XFD1048576"/>
    </sheetView>
  </sheetViews>
  <sheetFormatPr defaultColWidth="9.140625" defaultRowHeight="15.75" x14ac:dyDescent="0.25"/>
  <cols>
    <col min="1" max="1" width="4.140625" style="1" bestFit="1" customWidth="1"/>
    <col min="2" max="2" width="19.28515625" style="6" bestFit="1" customWidth="1"/>
    <col min="3" max="3" width="4.85546875" style="1" bestFit="1" customWidth="1"/>
    <col min="4" max="4" width="22.7109375" style="1" bestFit="1" customWidth="1"/>
    <col min="5" max="5" width="20.7109375" style="1" customWidth="1"/>
    <col min="6" max="6" width="24.140625" style="1" customWidth="1"/>
    <col min="7" max="7" width="13.7109375" style="1" customWidth="1"/>
    <col min="8" max="8" width="16.85546875" style="1" customWidth="1"/>
    <col min="9" max="12" width="13.140625" style="1" bestFit="1" customWidth="1"/>
    <col min="13" max="14" width="27.7109375" style="1" customWidth="1"/>
    <col min="15" max="15" width="16.7109375" style="14" customWidth="1"/>
    <col min="16" max="16" width="9.140625" style="1"/>
    <col min="17" max="17" width="11.5703125" style="1" bestFit="1" customWidth="1"/>
    <col min="18" max="16384" width="9.140625" style="1"/>
  </cols>
  <sheetData>
    <row r="1" spans="1:17" x14ac:dyDescent="0.25">
      <c r="A1" s="65" t="s">
        <v>109</v>
      </c>
      <c r="B1" s="65"/>
      <c r="C1" s="65"/>
      <c r="D1" s="65"/>
      <c r="E1" s="65"/>
      <c r="F1" s="65"/>
      <c r="G1" s="65"/>
      <c r="H1" s="65"/>
      <c r="I1" s="65"/>
      <c r="J1" s="65"/>
      <c r="K1" s="65"/>
      <c r="L1" s="65"/>
      <c r="M1" s="65"/>
      <c r="N1" s="65"/>
      <c r="O1" s="65"/>
    </row>
    <row r="2" spans="1:17" x14ac:dyDescent="0.25">
      <c r="A2" s="66" t="s">
        <v>74</v>
      </c>
      <c r="B2" s="66"/>
      <c r="C2" s="66"/>
      <c r="D2" s="66"/>
      <c r="E2" s="66"/>
      <c r="F2" s="66"/>
      <c r="G2" s="66"/>
      <c r="H2" s="66"/>
      <c r="I2" s="66"/>
      <c r="J2" s="66"/>
      <c r="K2" s="66"/>
      <c r="L2" s="66"/>
      <c r="M2" s="67" t="s">
        <v>205</v>
      </c>
      <c r="N2" s="67"/>
      <c r="O2" s="67"/>
    </row>
    <row r="3" spans="1:17" x14ac:dyDescent="0.25">
      <c r="A3" s="68" t="s">
        <v>73</v>
      </c>
      <c r="B3" s="64" t="s">
        <v>93</v>
      </c>
      <c r="C3" s="68" t="s">
        <v>75</v>
      </c>
      <c r="D3" s="68" t="s">
        <v>76</v>
      </c>
      <c r="E3" s="68" t="s">
        <v>77</v>
      </c>
      <c r="F3" s="69" t="s">
        <v>81</v>
      </c>
      <c r="G3" s="69" t="s">
        <v>82</v>
      </c>
      <c r="H3" s="68" t="s">
        <v>83</v>
      </c>
      <c r="I3" s="68" t="s">
        <v>84</v>
      </c>
      <c r="J3" s="68" t="s">
        <v>85</v>
      </c>
      <c r="K3" s="68"/>
      <c r="L3" s="68"/>
      <c r="M3" s="68" t="s">
        <v>79</v>
      </c>
      <c r="N3" s="68"/>
      <c r="O3" s="68"/>
    </row>
    <row r="4" spans="1:17" x14ac:dyDescent="0.25">
      <c r="A4" s="68"/>
      <c r="B4" s="64"/>
      <c r="C4" s="68"/>
      <c r="D4" s="68"/>
      <c r="E4" s="68"/>
      <c r="F4" s="69"/>
      <c r="G4" s="69"/>
      <c r="H4" s="68"/>
      <c r="I4" s="68"/>
      <c r="J4" s="25">
        <v>2026</v>
      </c>
      <c r="K4" s="25">
        <v>2027</v>
      </c>
      <c r="L4" s="25">
        <v>2028</v>
      </c>
      <c r="M4" s="25" t="s">
        <v>78</v>
      </c>
      <c r="N4" s="25" t="s">
        <v>6</v>
      </c>
      <c r="O4" s="26" t="s">
        <v>209</v>
      </c>
    </row>
    <row r="5" spans="1:17" ht="44.25" customHeight="1" x14ac:dyDescent="0.25">
      <c r="A5" s="63">
        <v>1</v>
      </c>
      <c r="B5" s="47" t="s">
        <v>80</v>
      </c>
      <c r="C5" s="49" t="s">
        <v>3</v>
      </c>
      <c r="D5" s="49" t="s">
        <v>207</v>
      </c>
      <c r="E5" s="49"/>
      <c r="F5" s="49" t="s">
        <v>208</v>
      </c>
      <c r="G5" s="49" t="s">
        <v>210</v>
      </c>
      <c r="H5" s="49" t="s">
        <v>462</v>
      </c>
      <c r="I5" s="62">
        <v>0</v>
      </c>
      <c r="J5" s="62">
        <v>0.1</v>
      </c>
      <c r="K5" s="62">
        <v>0.1</v>
      </c>
      <c r="L5" s="62">
        <v>0.1</v>
      </c>
      <c r="M5" s="20" t="s">
        <v>206</v>
      </c>
      <c r="N5" s="32" t="s">
        <v>0</v>
      </c>
      <c r="O5" s="8">
        <f>23*650+150+(23*25)</f>
        <v>15675</v>
      </c>
      <c r="P5" s="2"/>
    </row>
    <row r="6" spans="1:17" ht="94.5" x14ac:dyDescent="0.25">
      <c r="A6" s="63"/>
      <c r="B6" s="47"/>
      <c r="C6" s="49"/>
      <c r="D6" s="49"/>
      <c r="E6" s="49"/>
      <c r="F6" s="49"/>
      <c r="G6" s="49"/>
      <c r="H6" s="49"/>
      <c r="I6" s="49"/>
      <c r="J6" s="62"/>
      <c r="K6" s="62"/>
      <c r="L6" s="62"/>
      <c r="M6" s="20" t="s">
        <v>747</v>
      </c>
      <c r="N6" s="32" t="s">
        <v>0</v>
      </c>
      <c r="O6" s="8">
        <f>3*650</f>
        <v>1950</v>
      </c>
      <c r="P6" s="2"/>
    </row>
    <row r="7" spans="1:17" ht="33.75" customHeight="1" x14ac:dyDescent="0.25">
      <c r="A7" s="63"/>
      <c r="B7" s="47"/>
      <c r="C7" s="49"/>
      <c r="D7" s="49"/>
      <c r="E7" s="49"/>
      <c r="F7" s="49"/>
      <c r="G7" s="49"/>
      <c r="H7" s="49"/>
      <c r="I7" s="49"/>
      <c r="J7" s="62"/>
      <c r="K7" s="62"/>
      <c r="L7" s="62"/>
      <c r="M7" s="20" t="s">
        <v>217</v>
      </c>
      <c r="N7" s="32" t="s">
        <v>0</v>
      </c>
      <c r="O7" s="8">
        <f>3*650*2</f>
        <v>3900</v>
      </c>
      <c r="P7" s="2"/>
    </row>
    <row r="8" spans="1:17" ht="110.25" x14ac:dyDescent="0.25">
      <c r="A8" s="63"/>
      <c r="B8" s="47"/>
      <c r="C8" s="22">
        <v>1.2</v>
      </c>
      <c r="D8" s="20" t="s">
        <v>220</v>
      </c>
      <c r="E8" s="20"/>
      <c r="F8" s="20" t="s">
        <v>221</v>
      </c>
      <c r="G8" s="20" t="s">
        <v>210</v>
      </c>
      <c r="H8" s="20" t="s">
        <v>218</v>
      </c>
      <c r="I8" s="20">
        <v>4</v>
      </c>
      <c r="J8" s="22">
        <v>4</v>
      </c>
      <c r="K8" s="22">
        <v>4</v>
      </c>
      <c r="L8" s="22">
        <v>4</v>
      </c>
      <c r="M8" s="20" t="s">
        <v>219</v>
      </c>
      <c r="N8" s="22" t="s">
        <v>7</v>
      </c>
      <c r="O8" s="8">
        <f>(3*650)+(20*4)</f>
        <v>2030</v>
      </c>
      <c r="P8" s="2"/>
    </row>
    <row r="9" spans="1:17" s="4" customFormat="1" ht="74.25" customHeight="1" x14ac:dyDescent="0.25">
      <c r="A9" s="63"/>
      <c r="B9" s="47"/>
      <c r="C9" s="63" t="s">
        <v>4</v>
      </c>
      <c r="D9" s="49" t="s">
        <v>222</v>
      </c>
      <c r="E9" s="49"/>
      <c r="F9" s="49" t="s">
        <v>221</v>
      </c>
      <c r="G9" s="49" t="s">
        <v>210</v>
      </c>
      <c r="H9" s="49" t="s">
        <v>223</v>
      </c>
      <c r="I9" s="70">
        <v>0</v>
      </c>
      <c r="J9" s="70">
        <v>0.1</v>
      </c>
      <c r="K9" s="70">
        <v>0.1</v>
      </c>
      <c r="L9" s="70">
        <v>0.1</v>
      </c>
      <c r="M9" s="20" t="s">
        <v>490</v>
      </c>
      <c r="N9" s="63" t="s">
        <v>1</v>
      </c>
      <c r="O9" s="8">
        <f>23*650+150+(23*25)</f>
        <v>15675</v>
      </c>
      <c r="P9" s="3"/>
    </row>
    <row r="10" spans="1:17" s="4" customFormat="1" ht="47.25" x14ac:dyDescent="0.25">
      <c r="A10" s="63"/>
      <c r="B10" s="47"/>
      <c r="C10" s="63"/>
      <c r="D10" s="49"/>
      <c r="E10" s="49"/>
      <c r="F10" s="49"/>
      <c r="G10" s="49"/>
      <c r="H10" s="49"/>
      <c r="I10" s="63"/>
      <c r="J10" s="70"/>
      <c r="K10" s="63"/>
      <c r="L10" s="63"/>
      <c r="M10" s="20" t="s">
        <v>226</v>
      </c>
      <c r="N10" s="63"/>
      <c r="O10" s="8">
        <f>3*650</f>
        <v>1950</v>
      </c>
      <c r="P10" s="3"/>
    </row>
    <row r="11" spans="1:17" s="4" customFormat="1" x14ac:dyDescent="0.25">
      <c r="A11" s="63"/>
      <c r="B11" s="47"/>
      <c r="C11" s="63"/>
      <c r="D11" s="49"/>
      <c r="E11" s="49"/>
      <c r="F11" s="49"/>
      <c r="G11" s="49"/>
      <c r="H11" s="49"/>
      <c r="I11" s="63"/>
      <c r="J11" s="70"/>
      <c r="K11" s="63"/>
      <c r="L11" s="63"/>
      <c r="M11" s="20" t="s">
        <v>227</v>
      </c>
      <c r="N11" s="63"/>
      <c r="O11" s="8">
        <f>3*650</f>
        <v>1950</v>
      </c>
      <c r="P11" s="3"/>
    </row>
    <row r="12" spans="1:17" s="4" customFormat="1" ht="24" customHeight="1" x14ac:dyDescent="0.25">
      <c r="A12" s="63"/>
      <c r="B12" s="47"/>
      <c r="C12" s="63"/>
      <c r="D12" s="49"/>
      <c r="E12" s="49"/>
      <c r="F12" s="49"/>
      <c r="G12" s="49"/>
      <c r="H12" s="49"/>
      <c r="I12" s="63"/>
      <c r="J12" s="70"/>
      <c r="K12" s="63"/>
      <c r="L12" s="63"/>
      <c r="M12" s="20" t="s">
        <v>228</v>
      </c>
      <c r="N12" s="63"/>
      <c r="O12" s="8">
        <f>650</f>
        <v>650</v>
      </c>
      <c r="P12" s="3"/>
      <c r="Q12" s="5"/>
    </row>
    <row r="13" spans="1:17" ht="49.5" customHeight="1" x14ac:dyDescent="0.25">
      <c r="A13" s="63"/>
      <c r="B13" s="47"/>
      <c r="C13" s="63" t="s">
        <v>5</v>
      </c>
      <c r="D13" s="49" t="s">
        <v>229</v>
      </c>
      <c r="E13" s="49" t="s">
        <v>224</v>
      </c>
      <c r="F13" s="49" t="s">
        <v>221</v>
      </c>
      <c r="G13" s="49" t="s">
        <v>210</v>
      </c>
      <c r="H13" s="49" t="s">
        <v>225</v>
      </c>
      <c r="I13" s="63">
        <v>3</v>
      </c>
      <c r="J13" s="63">
        <v>3</v>
      </c>
      <c r="K13" s="63">
        <v>3</v>
      </c>
      <c r="L13" s="63">
        <v>3</v>
      </c>
      <c r="M13" s="20" t="s">
        <v>230</v>
      </c>
      <c r="N13" s="22" t="s">
        <v>0</v>
      </c>
      <c r="O13" s="8">
        <f>2*650</f>
        <v>1300</v>
      </c>
      <c r="P13" s="2"/>
    </row>
    <row r="14" spans="1:17" ht="31.5" x14ac:dyDescent="0.25">
      <c r="A14" s="63"/>
      <c r="B14" s="47"/>
      <c r="C14" s="63"/>
      <c r="D14" s="49"/>
      <c r="E14" s="49"/>
      <c r="F14" s="49"/>
      <c r="G14" s="49"/>
      <c r="H14" s="49"/>
      <c r="I14" s="63"/>
      <c r="J14" s="63"/>
      <c r="K14" s="63"/>
      <c r="L14" s="63"/>
      <c r="M14" s="20" t="s">
        <v>231</v>
      </c>
      <c r="N14" s="22" t="s">
        <v>0</v>
      </c>
      <c r="O14" s="8">
        <f t="shared" ref="O14:O15" si="0">2*650</f>
        <v>1300</v>
      </c>
      <c r="P14" s="2"/>
    </row>
    <row r="15" spans="1:17" ht="63" x14ac:dyDescent="0.25">
      <c r="A15" s="63"/>
      <c r="B15" s="47"/>
      <c r="C15" s="63"/>
      <c r="D15" s="49"/>
      <c r="E15" s="49"/>
      <c r="F15" s="49"/>
      <c r="G15" s="49"/>
      <c r="H15" s="49"/>
      <c r="I15" s="63"/>
      <c r="J15" s="63"/>
      <c r="K15" s="63"/>
      <c r="L15" s="63"/>
      <c r="M15" s="20" t="s">
        <v>232</v>
      </c>
      <c r="N15" s="22" t="s">
        <v>7</v>
      </c>
      <c r="O15" s="8">
        <f t="shared" si="0"/>
        <v>1300</v>
      </c>
      <c r="P15" s="2"/>
    </row>
    <row r="16" spans="1:17" ht="94.5" x14ac:dyDescent="0.25">
      <c r="A16" s="63">
        <v>2</v>
      </c>
      <c r="B16" s="47" t="s">
        <v>86</v>
      </c>
      <c r="C16" s="63">
        <v>2.1</v>
      </c>
      <c r="D16" s="49" t="s">
        <v>233</v>
      </c>
      <c r="E16" s="49"/>
      <c r="F16" s="20" t="s">
        <v>236</v>
      </c>
      <c r="G16" s="20" t="s">
        <v>210</v>
      </c>
      <c r="H16" s="20" t="s">
        <v>235</v>
      </c>
      <c r="I16" s="27"/>
      <c r="J16" s="27"/>
      <c r="K16" s="27"/>
      <c r="L16" s="27"/>
      <c r="M16" s="20" t="s">
        <v>491</v>
      </c>
      <c r="N16" s="22" t="s">
        <v>1</v>
      </c>
      <c r="O16" s="8">
        <f>3*650</f>
        <v>1950</v>
      </c>
      <c r="P16" s="2"/>
    </row>
    <row r="17" spans="1:16" ht="78.75" x14ac:dyDescent="0.25">
      <c r="A17" s="63"/>
      <c r="B17" s="47"/>
      <c r="C17" s="63"/>
      <c r="D17" s="49"/>
      <c r="E17" s="49"/>
      <c r="F17" s="49" t="s">
        <v>234</v>
      </c>
      <c r="G17" s="20" t="s">
        <v>210</v>
      </c>
      <c r="H17" s="71" t="s">
        <v>358</v>
      </c>
      <c r="I17" s="72" t="s">
        <v>8</v>
      </c>
      <c r="J17" s="72" t="s">
        <v>8</v>
      </c>
      <c r="K17" s="72" t="s">
        <v>8</v>
      </c>
      <c r="L17" s="72" t="s">
        <v>8</v>
      </c>
      <c r="M17" s="20" t="s">
        <v>492</v>
      </c>
      <c r="N17" s="22" t="s">
        <v>1</v>
      </c>
      <c r="O17" s="8">
        <v>2600</v>
      </c>
      <c r="P17" s="2"/>
    </row>
    <row r="18" spans="1:16" x14ac:dyDescent="0.25">
      <c r="A18" s="63"/>
      <c r="B18" s="47"/>
      <c r="C18" s="63"/>
      <c r="D18" s="49"/>
      <c r="E18" s="49"/>
      <c r="F18" s="49"/>
      <c r="G18" s="49" t="s">
        <v>210</v>
      </c>
      <c r="H18" s="71"/>
      <c r="I18" s="72"/>
      <c r="J18" s="72"/>
      <c r="K18" s="72"/>
      <c r="L18" s="72"/>
      <c r="M18" s="49" t="s">
        <v>237</v>
      </c>
      <c r="N18" s="22" t="s">
        <v>1</v>
      </c>
      <c r="O18" s="8">
        <f>4*650</f>
        <v>2600</v>
      </c>
      <c r="P18" s="2"/>
    </row>
    <row r="19" spans="1:16" x14ac:dyDescent="0.25">
      <c r="A19" s="63"/>
      <c r="B19" s="47"/>
      <c r="C19" s="63"/>
      <c r="D19" s="49"/>
      <c r="E19" s="49"/>
      <c r="F19" s="49"/>
      <c r="G19" s="49"/>
      <c r="H19" s="71"/>
      <c r="I19" s="72"/>
      <c r="J19" s="72"/>
      <c r="K19" s="72"/>
      <c r="L19" s="72"/>
      <c r="M19" s="49"/>
      <c r="N19" s="22" t="s">
        <v>7</v>
      </c>
      <c r="O19" s="8">
        <f t="shared" ref="O19:O20" si="1">4*650</f>
        <v>2600</v>
      </c>
      <c r="P19" s="2"/>
    </row>
    <row r="20" spans="1:16" x14ac:dyDescent="0.25">
      <c r="A20" s="63"/>
      <c r="B20" s="47"/>
      <c r="C20" s="63"/>
      <c r="D20" s="49"/>
      <c r="E20" s="49"/>
      <c r="F20" s="49"/>
      <c r="G20" s="49"/>
      <c r="H20" s="71"/>
      <c r="I20" s="72"/>
      <c r="J20" s="72"/>
      <c r="K20" s="72"/>
      <c r="L20" s="72"/>
      <c r="M20" s="49"/>
      <c r="N20" s="22" t="s">
        <v>2</v>
      </c>
      <c r="O20" s="8">
        <f t="shared" si="1"/>
        <v>2600</v>
      </c>
      <c r="P20" s="2"/>
    </row>
    <row r="21" spans="1:16" ht="15.75" customHeight="1" x14ac:dyDescent="0.25">
      <c r="A21" s="63"/>
      <c r="B21" s="47"/>
      <c r="C21" s="63"/>
      <c r="D21" s="49"/>
      <c r="E21" s="49"/>
      <c r="F21" s="49"/>
      <c r="G21" s="49" t="s">
        <v>210</v>
      </c>
      <c r="H21" s="71"/>
      <c r="I21" s="72"/>
      <c r="J21" s="72"/>
      <c r="K21" s="72"/>
      <c r="L21" s="72"/>
      <c r="M21" s="49" t="s">
        <v>238</v>
      </c>
      <c r="N21" s="22" t="s">
        <v>1</v>
      </c>
      <c r="O21" s="52">
        <f>2*650</f>
        <v>1300</v>
      </c>
      <c r="P21" s="2"/>
    </row>
    <row r="22" spans="1:16" x14ac:dyDescent="0.25">
      <c r="A22" s="63"/>
      <c r="B22" s="47"/>
      <c r="C22" s="63"/>
      <c r="D22" s="49"/>
      <c r="E22" s="49"/>
      <c r="F22" s="49"/>
      <c r="G22" s="49"/>
      <c r="H22" s="71"/>
      <c r="I22" s="72"/>
      <c r="J22" s="72"/>
      <c r="K22" s="72"/>
      <c r="L22" s="72"/>
      <c r="M22" s="49"/>
      <c r="N22" s="22" t="s">
        <v>7</v>
      </c>
      <c r="O22" s="52"/>
      <c r="P22" s="2"/>
    </row>
    <row r="23" spans="1:16" x14ac:dyDescent="0.25">
      <c r="A23" s="63"/>
      <c r="B23" s="47"/>
      <c r="C23" s="63"/>
      <c r="D23" s="49"/>
      <c r="E23" s="49"/>
      <c r="F23" s="49"/>
      <c r="G23" s="49"/>
      <c r="H23" s="71"/>
      <c r="I23" s="72"/>
      <c r="J23" s="72"/>
      <c r="K23" s="72"/>
      <c r="L23" s="72"/>
      <c r="M23" s="49"/>
      <c r="N23" s="22" t="s">
        <v>2</v>
      </c>
      <c r="O23" s="52"/>
      <c r="P23" s="2"/>
    </row>
    <row r="24" spans="1:16" ht="78.75" x14ac:dyDescent="0.25">
      <c r="A24" s="63"/>
      <c r="B24" s="47"/>
      <c r="C24" s="63"/>
      <c r="D24" s="49"/>
      <c r="E24" s="49"/>
      <c r="F24" s="49"/>
      <c r="G24" s="20" t="s">
        <v>210</v>
      </c>
      <c r="H24" s="71"/>
      <c r="I24" s="72"/>
      <c r="J24" s="72"/>
      <c r="K24" s="72"/>
      <c r="L24" s="72"/>
      <c r="M24" s="20" t="s">
        <v>493</v>
      </c>
      <c r="N24" s="22" t="s">
        <v>7</v>
      </c>
      <c r="O24" s="8">
        <f>(30*25)+150+50+120</f>
        <v>1070</v>
      </c>
      <c r="P24" s="2"/>
    </row>
    <row r="25" spans="1:16" x14ac:dyDescent="0.25">
      <c r="A25" s="63"/>
      <c r="B25" s="47"/>
      <c r="C25" s="63"/>
      <c r="D25" s="49"/>
      <c r="E25" s="49"/>
      <c r="F25" s="49"/>
      <c r="G25" s="49" t="s">
        <v>210</v>
      </c>
      <c r="H25" s="71"/>
      <c r="I25" s="72"/>
      <c r="J25" s="72"/>
      <c r="K25" s="72"/>
      <c r="L25" s="72"/>
      <c r="M25" s="49" t="s">
        <v>241</v>
      </c>
      <c r="N25" s="22" t="s">
        <v>1</v>
      </c>
      <c r="O25" s="8">
        <f>2*650</f>
        <v>1300</v>
      </c>
      <c r="P25" s="2"/>
    </row>
    <row r="26" spans="1:16" x14ac:dyDescent="0.25">
      <c r="A26" s="63"/>
      <c r="B26" s="47"/>
      <c r="C26" s="63"/>
      <c r="D26" s="49"/>
      <c r="E26" s="49"/>
      <c r="F26" s="49"/>
      <c r="G26" s="49"/>
      <c r="H26" s="71"/>
      <c r="I26" s="72"/>
      <c r="J26" s="72"/>
      <c r="K26" s="72"/>
      <c r="L26" s="72"/>
      <c r="M26" s="49"/>
      <c r="N26" s="22" t="s">
        <v>7</v>
      </c>
      <c r="O26" s="8">
        <f t="shared" ref="O26:O27" si="2">2*650</f>
        <v>1300</v>
      </c>
      <c r="P26" s="2"/>
    </row>
    <row r="27" spans="1:16" x14ac:dyDescent="0.25">
      <c r="A27" s="63"/>
      <c r="B27" s="47"/>
      <c r="C27" s="63"/>
      <c r="D27" s="49"/>
      <c r="E27" s="49"/>
      <c r="F27" s="49"/>
      <c r="G27" s="49"/>
      <c r="H27" s="71"/>
      <c r="I27" s="72"/>
      <c r="J27" s="72"/>
      <c r="K27" s="72"/>
      <c r="L27" s="72"/>
      <c r="M27" s="49"/>
      <c r="N27" s="22" t="s">
        <v>2</v>
      </c>
      <c r="O27" s="8">
        <f t="shared" si="2"/>
        <v>1300</v>
      </c>
      <c r="P27" s="2"/>
    </row>
    <row r="28" spans="1:16" ht="94.5" x14ac:dyDescent="0.25">
      <c r="A28" s="63"/>
      <c r="B28" s="47"/>
      <c r="C28" s="63">
        <v>2.2000000000000002</v>
      </c>
      <c r="D28" s="49" t="s">
        <v>239</v>
      </c>
      <c r="E28" s="49"/>
      <c r="F28" s="49" t="s">
        <v>234</v>
      </c>
      <c r="G28" s="20" t="s">
        <v>210</v>
      </c>
      <c r="H28" s="49" t="s">
        <v>240</v>
      </c>
      <c r="I28" s="73">
        <v>2</v>
      </c>
      <c r="J28" s="73">
        <v>1</v>
      </c>
      <c r="K28" s="73">
        <v>1</v>
      </c>
      <c r="L28" s="73">
        <v>1</v>
      </c>
      <c r="M28" s="20" t="s">
        <v>242</v>
      </c>
      <c r="N28" s="22" t="s">
        <v>0</v>
      </c>
      <c r="O28" s="8">
        <f>3*650</f>
        <v>1950</v>
      </c>
      <c r="P28" s="2"/>
    </row>
    <row r="29" spans="1:16" ht="78.75" x14ac:dyDescent="0.25">
      <c r="A29" s="63"/>
      <c r="B29" s="47"/>
      <c r="C29" s="63"/>
      <c r="D29" s="49"/>
      <c r="E29" s="49"/>
      <c r="F29" s="49"/>
      <c r="G29" s="20" t="s">
        <v>210</v>
      </c>
      <c r="H29" s="49"/>
      <c r="I29" s="73"/>
      <c r="J29" s="73"/>
      <c r="K29" s="73"/>
      <c r="L29" s="73"/>
      <c r="M29" s="20" t="s">
        <v>243</v>
      </c>
      <c r="N29" s="22" t="s">
        <v>0</v>
      </c>
      <c r="O29" s="8">
        <f>3*650</f>
        <v>1950</v>
      </c>
      <c r="P29" s="2"/>
    </row>
    <row r="30" spans="1:16" ht="78.75" x14ac:dyDescent="0.25">
      <c r="A30" s="63"/>
      <c r="B30" s="47"/>
      <c r="C30" s="63"/>
      <c r="D30" s="49"/>
      <c r="E30" s="49"/>
      <c r="F30" s="49"/>
      <c r="G30" s="20" t="s">
        <v>210</v>
      </c>
      <c r="H30" s="49"/>
      <c r="I30" s="73"/>
      <c r="J30" s="73"/>
      <c r="K30" s="73"/>
      <c r="L30" s="73"/>
      <c r="M30" s="20" t="s">
        <v>244</v>
      </c>
      <c r="N30" s="22" t="s">
        <v>0</v>
      </c>
      <c r="O30" s="8">
        <f>3*650</f>
        <v>1950</v>
      </c>
      <c r="P30" s="2"/>
    </row>
    <row r="31" spans="1:16" ht="78.75" x14ac:dyDescent="0.25">
      <c r="A31" s="63"/>
      <c r="B31" s="47"/>
      <c r="C31" s="63"/>
      <c r="D31" s="49"/>
      <c r="E31" s="49"/>
      <c r="F31" s="49"/>
      <c r="G31" s="20" t="s">
        <v>210</v>
      </c>
      <c r="H31" s="49"/>
      <c r="I31" s="73"/>
      <c r="J31" s="73"/>
      <c r="K31" s="73"/>
      <c r="L31" s="73"/>
      <c r="M31" s="20" t="s">
        <v>245</v>
      </c>
      <c r="N31" s="22" t="s">
        <v>1</v>
      </c>
      <c r="O31" s="8">
        <v>50000</v>
      </c>
      <c r="P31" s="2"/>
    </row>
    <row r="32" spans="1:16" x14ac:dyDescent="0.25">
      <c r="A32" s="63"/>
      <c r="B32" s="47"/>
      <c r="C32" s="63"/>
      <c r="D32" s="49"/>
      <c r="E32" s="49"/>
      <c r="F32" s="49"/>
      <c r="G32" s="49" t="s">
        <v>210</v>
      </c>
      <c r="H32" s="49"/>
      <c r="I32" s="73"/>
      <c r="J32" s="73"/>
      <c r="K32" s="73"/>
      <c r="L32" s="73"/>
      <c r="M32" s="63" t="s">
        <v>246</v>
      </c>
      <c r="N32" s="22" t="s">
        <v>1</v>
      </c>
      <c r="O32" s="8">
        <f>2*650+(3*20)</f>
        <v>1360</v>
      </c>
      <c r="P32" s="2"/>
    </row>
    <row r="33" spans="1:18" x14ac:dyDescent="0.25">
      <c r="A33" s="63"/>
      <c r="B33" s="47"/>
      <c r="C33" s="63"/>
      <c r="D33" s="49"/>
      <c r="E33" s="49"/>
      <c r="F33" s="49"/>
      <c r="G33" s="49"/>
      <c r="H33" s="49"/>
      <c r="I33" s="73"/>
      <c r="J33" s="73"/>
      <c r="K33" s="73"/>
      <c r="L33" s="73"/>
      <c r="M33" s="63"/>
      <c r="N33" s="22" t="s">
        <v>7</v>
      </c>
      <c r="O33" s="8">
        <f t="shared" ref="O33:O34" si="3">2*650+(3*20)</f>
        <v>1360</v>
      </c>
      <c r="P33" s="2"/>
    </row>
    <row r="34" spans="1:18" x14ac:dyDescent="0.25">
      <c r="A34" s="63"/>
      <c r="B34" s="47"/>
      <c r="C34" s="63"/>
      <c r="D34" s="49"/>
      <c r="E34" s="49"/>
      <c r="F34" s="49"/>
      <c r="G34" s="49"/>
      <c r="H34" s="49"/>
      <c r="I34" s="73"/>
      <c r="J34" s="73"/>
      <c r="K34" s="73"/>
      <c r="L34" s="73"/>
      <c r="M34" s="63"/>
      <c r="N34" s="22" t="s">
        <v>2</v>
      </c>
      <c r="O34" s="8">
        <f t="shared" si="3"/>
        <v>1360</v>
      </c>
      <c r="P34" s="2"/>
    </row>
    <row r="35" spans="1:18" x14ac:dyDescent="0.25">
      <c r="A35" s="63"/>
      <c r="B35" s="47"/>
      <c r="C35" s="63"/>
      <c r="D35" s="49"/>
      <c r="E35" s="49"/>
      <c r="F35" s="49"/>
      <c r="G35" s="49" t="s">
        <v>210</v>
      </c>
      <c r="H35" s="49"/>
      <c r="I35" s="73"/>
      <c r="J35" s="73"/>
      <c r="K35" s="73"/>
      <c r="L35" s="73"/>
      <c r="M35" s="49" t="s">
        <v>247</v>
      </c>
      <c r="N35" s="22" t="s">
        <v>1</v>
      </c>
      <c r="O35" s="8">
        <f>2*650+(20*2)</f>
        <v>1340</v>
      </c>
      <c r="P35" s="2"/>
    </row>
    <row r="36" spans="1:18" x14ac:dyDescent="0.25">
      <c r="A36" s="63"/>
      <c r="B36" s="47"/>
      <c r="C36" s="63"/>
      <c r="D36" s="49"/>
      <c r="E36" s="49"/>
      <c r="F36" s="49"/>
      <c r="G36" s="49"/>
      <c r="H36" s="49"/>
      <c r="I36" s="73"/>
      <c r="J36" s="73"/>
      <c r="K36" s="73"/>
      <c r="L36" s="73"/>
      <c r="M36" s="49"/>
      <c r="N36" s="22" t="s">
        <v>7</v>
      </c>
      <c r="O36" s="8">
        <f t="shared" ref="O36:O37" si="4">2*650+(20*2)</f>
        <v>1340</v>
      </c>
      <c r="P36" s="2"/>
    </row>
    <row r="37" spans="1:18" x14ac:dyDescent="0.25">
      <c r="A37" s="63"/>
      <c r="B37" s="47"/>
      <c r="C37" s="63"/>
      <c r="D37" s="49"/>
      <c r="E37" s="49"/>
      <c r="F37" s="49"/>
      <c r="G37" s="49"/>
      <c r="H37" s="49"/>
      <c r="I37" s="73"/>
      <c r="J37" s="73"/>
      <c r="K37" s="73"/>
      <c r="L37" s="73"/>
      <c r="M37" s="49"/>
      <c r="N37" s="22" t="s">
        <v>2</v>
      </c>
      <c r="O37" s="8">
        <f t="shared" si="4"/>
        <v>1340</v>
      </c>
      <c r="P37" s="2"/>
    </row>
    <row r="38" spans="1:18" ht="78.75" x14ac:dyDescent="0.25">
      <c r="A38" s="63"/>
      <c r="B38" s="47"/>
      <c r="C38" s="63"/>
      <c r="D38" s="49"/>
      <c r="E38" s="49"/>
      <c r="F38" s="49"/>
      <c r="G38" s="20" t="s">
        <v>249</v>
      </c>
      <c r="H38" s="49"/>
      <c r="I38" s="73"/>
      <c r="J38" s="73"/>
      <c r="K38" s="73"/>
      <c r="L38" s="73"/>
      <c r="M38" s="20" t="s">
        <v>248</v>
      </c>
      <c r="N38" s="22" t="s">
        <v>7</v>
      </c>
      <c r="O38" s="8">
        <f>1*650</f>
        <v>650</v>
      </c>
      <c r="P38" s="2"/>
    </row>
    <row r="39" spans="1:18" ht="31.5" x14ac:dyDescent="0.25">
      <c r="A39" s="63"/>
      <c r="B39" s="47"/>
      <c r="C39" s="63">
        <v>2.2999999999999998</v>
      </c>
      <c r="D39" s="49" t="s">
        <v>250</v>
      </c>
      <c r="E39" s="49"/>
      <c r="F39" s="49" t="s">
        <v>251</v>
      </c>
      <c r="G39" s="49" t="s">
        <v>210</v>
      </c>
      <c r="H39" s="49" t="s">
        <v>253</v>
      </c>
      <c r="I39" s="49" t="s">
        <v>253</v>
      </c>
      <c r="J39" s="49" t="s">
        <v>253</v>
      </c>
      <c r="K39" s="49" t="s">
        <v>253</v>
      </c>
      <c r="L39" s="49" t="s">
        <v>253</v>
      </c>
      <c r="M39" s="20" t="s">
        <v>252</v>
      </c>
      <c r="N39" s="22" t="s">
        <v>0</v>
      </c>
      <c r="O39" s="8">
        <f>2*650</f>
        <v>1300</v>
      </c>
      <c r="P39" s="2"/>
    </row>
    <row r="40" spans="1:18" ht="47.25" x14ac:dyDescent="0.25">
      <c r="A40" s="63"/>
      <c r="B40" s="47"/>
      <c r="C40" s="63"/>
      <c r="D40" s="49"/>
      <c r="E40" s="49"/>
      <c r="F40" s="49"/>
      <c r="G40" s="49"/>
      <c r="H40" s="49"/>
      <c r="I40" s="49"/>
      <c r="J40" s="49"/>
      <c r="K40" s="49"/>
      <c r="L40" s="49"/>
      <c r="M40" s="20" t="s">
        <v>254</v>
      </c>
      <c r="N40" s="22" t="s">
        <v>1</v>
      </c>
      <c r="O40" s="8">
        <f t="shared" ref="O40:O41" si="5">2*650</f>
        <v>1300</v>
      </c>
      <c r="P40" s="2"/>
    </row>
    <row r="41" spans="1:18" ht="47.25" x14ac:dyDescent="0.25">
      <c r="A41" s="63"/>
      <c r="B41" s="47"/>
      <c r="C41" s="63"/>
      <c r="D41" s="49"/>
      <c r="E41" s="49"/>
      <c r="F41" s="49"/>
      <c r="G41" s="49"/>
      <c r="H41" s="49"/>
      <c r="I41" s="49"/>
      <c r="J41" s="49"/>
      <c r="K41" s="49"/>
      <c r="L41" s="49"/>
      <c r="M41" s="20" t="s">
        <v>254</v>
      </c>
      <c r="N41" s="22" t="s">
        <v>1</v>
      </c>
      <c r="O41" s="8">
        <f t="shared" si="5"/>
        <v>1300</v>
      </c>
      <c r="P41" s="2"/>
    </row>
    <row r="42" spans="1:18" ht="31.5" x14ac:dyDescent="0.25">
      <c r="A42" s="46">
        <v>3</v>
      </c>
      <c r="B42" s="47" t="s">
        <v>96</v>
      </c>
      <c r="C42" s="46" t="s">
        <v>18</v>
      </c>
      <c r="D42" s="46" t="s">
        <v>255</v>
      </c>
      <c r="E42" s="46"/>
      <c r="F42" s="46" t="s">
        <v>256</v>
      </c>
      <c r="G42" s="46" t="s">
        <v>211</v>
      </c>
      <c r="H42" s="46" t="s">
        <v>257</v>
      </c>
      <c r="I42" s="46">
        <v>0</v>
      </c>
      <c r="J42" s="46" t="s">
        <v>258</v>
      </c>
      <c r="K42" s="46" t="s">
        <v>258</v>
      </c>
      <c r="L42" s="46" t="s">
        <v>258</v>
      </c>
      <c r="M42" s="17" t="s">
        <v>259</v>
      </c>
      <c r="N42" s="17" t="s">
        <v>9</v>
      </c>
      <c r="O42" s="28">
        <f>650*7*12/33</f>
        <v>1654.5454545454545</v>
      </c>
      <c r="P42" s="2"/>
    </row>
    <row r="43" spans="1:18" ht="31.5" x14ac:dyDescent="0.25">
      <c r="A43" s="46"/>
      <c r="B43" s="47"/>
      <c r="C43" s="46"/>
      <c r="D43" s="46"/>
      <c r="E43" s="46"/>
      <c r="F43" s="46"/>
      <c r="G43" s="46"/>
      <c r="H43" s="46"/>
      <c r="I43" s="46"/>
      <c r="J43" s="46"/>
      <c r="K43" s="46"/>
      <c r="L43" s="46"/>
      <c r="M43" s="17" t="s">
        <v>261</v>
      </c>
      <c r="N43" s="17" t="s">
        <v>9</v>
      </c>
      <c r="O43" s="40">
        <f>650*7*12/33</f>
        <v>1654.5454545454545</v>
      </c>
      <c r="P43" s="42"/>
      <c r="Q43" s="42"/>
      <c r="R43" s="42"/>
    </row>
    <row r="44" spans="1:18" ht="63" x14ac:dyDescent="0.25">
      <c r="A44" s="46"/>
      <c r="B44" s="47"/>
      <c r="C44" s="46"/>
      <c r="D44" s="46"/>
      <c r="E44" s="46"/>
      <c r="F44" s="46"/>
      <c r="G44" s="46"/>
      <c r="H44" s="17" t="s">
        <v>260</v>
      </c>
      <c r="I44" s="17">
        <v>5</v>
      </c>
      <c r="J44" s="17">
        <v>5</v>
      </c>
      <c r="K44" s="17">
        <v>5</v>
      </c>
      <c r="L44" s="17">
        <v>5</v>
      </c>
      <c r="M44" s="17" t="s">
        <v>262</v>
      </c>
      <c r="N44" s="17" t="s">
        <v>10</v>
      </c>
      <c r="O44" s="28">
        <f>650*7*12/33</f>
        <v>1654.5454545454545</v>
      </c>
      <c r="P44" s="2"/>
    </row>
    <row r="45" spans="1:18" x14ac:dyDescent="0.25">
      <c r="A45" s="46"/>
      <c r="B45" s="47"/>
      <c r="C45" s="46"/>
      <c r="D45" s="46"/>
      <c r="E45" s="46"/>
      <c r="F45" s="46"/>
      <c r="G45" s="46"/>
      <c r="H45" s="46" t="s">
        <v>269</v>
      </c>
      <c r="I45" s="46">
        <v>4</v>
      </c>
      <c r="J45" s="46" t="s">
        <v>258</v>
      </c>
      <c r="K45" s="46" t="s">
        <v>258</v>
      </c>
      <c r="L45" s="46" t="s">
        <v>258</v>
      </c>
      <c r="M45" s="46" t="s">
        <v>263</v>
      </c>
      <c r="N45" s="17" t="s">
        <v>10</v>
      </c>
      <c r="O45" s="56">
        <f>650*7*12/33</f>
        <v>1654.5454545454545</v>
      </c>
      <c r="P45" s="42"/>
      <c r="Q45" s="42"/>
      <c r="R45" s="42"/>
    </row>
    <row r="46" spans="1:18" x14ac:dyDescent="0.25">
      <c r="A46" s="46"/>
      <c r="B46" s="47"/>
      <c r="C46" s="46"/>
      <c r="D46" s="46"/>
      <c r="E46" s="46"/>
      <c r="F46" s="46"/>
      <c r="G46" s="46"/>
      <c r="H46" s="46"/>
      <c r="I46" s="46"/>
      <c r="J46" s="46"/>
      <c r="K46" s="46"/>
      <c r="L46" s="46"/>
      <c r="M46" s="46"/>
      <c r="N46" s="17" t="s">
        <v>11</v>
      </c>
      <c r="O46" s="56"/>
      <c r="P46" s="42"/>
      <c r="Q46" s="42"/>
      <c r="R46" s="42"/>
    </row>
    <row r="47" spans="1:18" x14ac:dyDescent="0.25">
      <c r="A47" s="46"/>
      <c r="B47" s="47"/>
      <c r="C47" s="46"/>
      <c r="D47" s="46"/>
      <c r="E47" s="46"/>
      <c r="F47" s="46"/>
      <c r="G47" s="46"/>
      <c r="H47" s="46"/>
      <c r="I47" s="46"/>
      <c r="J47" s="46"/>
      <c r="K47" s="46"/>
      <c r="L47" s="46"/>
      <c r="M47" s="46"/>
      <c r="N47" s="17" t="s">
        <v>12</v>
      </c>
      <c r="O47" s="56"/>
      <c r="P47" s="42"/>
      <c r="Q47" s="42"/>
      <c r="R47" s="42"/>
    </row>
    <row r="48" spans="1:18" x14ac:dyDescent="0.25">
      <c r="A48" s="46"/>
      <c r="B48" s="47"/>
      <c r="C48" s="46"/>
      <c r="D48" s="46"/>
      <c r="E48" s="46"/>
      <c r="F48" s="46"/>
      <c r="G48" s="46"/>
      <c r="H48" s="46"/>
      <c r="I48" s="46"/>
      <c r="J48" s="46"/>
      <c r="K48" s="46"/>
      <c r="L48" s="46"/>
      <c r="M48" s="46"/>
      <c r="N48" s="17" t="s">
        <v>9</v>
      </c>
      <c r="O48" s="56"/>
      <c r="P48" s="42"/>
      <c r="Q48" s="42"/>
      <c r="R48" s="42"/>
    </row>
    <row r="49" spans="1:18" ht="15.75" customHeight="1" x14ac:dyDescent="0.25">
      <c r="A49" s="46"/>
      <c r="B49" s="47"/>
      <c r="C49" s="46" t="s">
        <v>27</v>
      </c>
      <c r="D49" s="46" t="s">
        <v>270</v>
      </c>
      <c r="E49" s="46"/>
      <c r="F49" s="46" t="s">
        <v>256</v>
      </c>
      <c r="G49" s="46" t="s">
        <v>211</v>
      </c>
      <c r="H49" s="46" t="s">
        <v>267</v>
      </c>
      <c r="I49" s="58">
        <v>0</v>
      </c>
      <c r="J49" s="58" t="s">
        <v>258</v>
      </c>
      <c r="K49" s="58" t="s">
        <v>258</v>
      </c>
      <c r="L49" s="58" t="s">
        <v>258</v>
      </c>
      <c r="M49" s="46" t="s">
        <v>264</v>
      </c>
      <c r="N49" s="17" t="s">
        <v>10</v>
      </c>
      <c r="O49" s="56">
        <f>(2*650)+(45*25)+150+50+120+10</f>
        <v>2755</v>
      </c>
      <c r="P49" s="2"/>
    </row>
    <row r="50" spans="1:18" x14ac:dyDescent="0.25">
      <c r="A50" s="46"/>
      <c r="B50" s="47"/>
      <c r="C50" s="46"/>
      <c r="D50" s="46"/>
      <c r="E50" s="46"/>
      <c r="F50" s="46"/>
      <c r="G50" s="46"/>
      <c r="H50" s="46"/>
      <c r="I50" s="58"/>
      <c r="J50" s="58"/>
      <c r="K50" s="58"/>
      <c r="L50" s="58"/>
      <c r="M50" s="46"/>
      <c r="N50" s="17" t="s">
        <v>11</v>
      </c>
      <c r="O50" s="56"/>
      <c r="P50" s="2"/>
    </row>
    <row r="51" spans="1:18" x14ac:dyDescent="0.25">
      <c r="A51" s="46"/>
      <c r="B51" s="47"/>
      <c r="C51" s="46"/>
      <c r="D51" s="46"/>
      <c r="E51" s="46"/>
      <c r="F51" s="46"/>
      <c r="G51" s="46"/>
      <c r="H51" s="46"/>
      <c r="I51" s="58"/>
      <c r="J51" s="58"/>
      <c r="K51" s="58"/>
      <c r="L51" s="58"/>
      <c r="M51" s="46"/>
      <c r="N51" s="17" t="s">
        <v>12</v>
      </c>
      <c r="O51" s="56"/>
      <c r="P51" s="2"/>
    </row>
    <row r="52" spans="1:18" x14ac:dyDescent="0.25">
      <c r="A52" s="46"/>
      <c r="B52" s="47"/>
      <c r="C52" s="46"/>
      <c r="D52" s="46"/>
      <c r="E52" s="46"/>
      <c r="F52" s="46"/>
      <c r="G52" s="46"/>
      <c r="H52" s="46"/>
      <c r="I52" s="58"/>
      <c r="J52" s="58"/>
      <c r="K52" s="58"/>
      <c r="L52" s="58"/>
      <c r="M52" s="46"/>
      <c r="N52" s="17" t="s">
        <v>9</v>
      </c>
      <c r="O52" s="56"/>
      <c r="P52" s="2"/>
    </row>
    <row r="53" spans="1:18" x14ac:dyDescent="0.25">
      <c r="A53" s="46"/>
      <c r="B53" s="47"/>
      <c r="C53" s="46"/>
      <c r="D53" s="46"/>
      <c r="E53" s="46"/>
      <c r="F53" s="46"/>
      <c r="G53" s="46"/>
      <c r="H53" s="46"/>
      <c r="I53" s="58"/>
      <c r="J53" s="58"/>
      <c r="K53" s="58"/>
      <c r="L53" s="58"/>
      <c r="M53" s="46" t="s">
        <v>265</v>
      </c>
      <c r="N53" s="17" t="s">
        <v>10</v>
      </c>
      <c r="O53" s="56">
        <f>(2*650*6)</f>
        <v>7800</v>
      </c>
      <c r="P53" s="42"/>
      <c r="Q53" s="42"/>
      <c r="R53" s="42"/>
    </row>
    <row r="54" spans="1:18" x14ac:dyDescent="0.25">
      <c r="A54" s="46"/>
      <c r="B54" s="47"/>
      <c r="C54" s="46"/>
      <c r="D54" s="46"/>
      <c r="E54" s="46"/>
      <c r="F54" s="46"/>
      <c r="G54" s="46"/>
      <c r="H54" s="46"/>
      <c r="I54" s="58"/>
      <c r="J54" s="58"/>
      <c r="K54" s="58"/>
      <c r="L54" s="58"/>
      <c r="M54" s="46"/>
      <c r="N54" s="17" t="s">
        <v>11</v>
      </c>
      <c r="O54" s="56"/>
      <c r="P54" s="42"/>
      <c r="Q54" s="42"/>
      <c r="R54" s="42"/>
    </row>
    <row r="55" spans="1:18" x14ac:dyDescent="0.25">
      <c r="A55" s="46"/>
      <c r="B55" s="47"/>
      <c r="C55" s="46"/>
      <c r="D55" s="46"/>
      <c r="E55" s="46"/>
      <c r="F55" s="46"/>
      <c r="G55" s="46"/>
      <c r="H55" s="46"/>
      <c r="I55" s="58"/>
      <c r="J55" s="58"/>
      <c r="K55" s="58"/>
      <c r="L55" s="58"/>
      <c r="M55" s="46"/>
      <c r="N55" s="17" t="s">
        <v>12</v>
      </c>
      <c r="O55" s="56"/>
      <c r="P55" s="42"/>
      <c r="Q55" s="42"/>
      <c r="R55" s="42"/>
    </row>
    <row r="56" spans="1:18" x14ac:dyDescent="0.25">
      <c r="A56" s="46"/>
      <c r="B56" s="47"/>
      <c r="C56" s="46"/>
      <c r="D56" s="46"/>
      <c r="E56" s="46"/>
      <c r="F56" s="46"/>
      <c r="G56" s="46"/>
      <c r="H56" s="46"/>
      <c r="I56" s="58"/>
      <c r="J56" s="58"/>
      <c r="K56" s="58"/>
      <c r="L56" s="58"/>
      <c r="M56" s="46"/>
      <c r="N56" s="17" t="s">
        <v>9</v>
      </c>
      <c r="O56" s="56"/>
      <c r="P56" s="42"/>
      <c r="Q56" s="42"/>
      <c r="R56" s="42"/>
    </row>
    <row r="57" spans="1:18" ht="15.75" customHeight="1" x14ac:dyDescent="0.25">
      <c r="A57" s="46"/>
      <c r="B57" s="47"/>
      <c r="C57" s="46">
        <v>3.3</v>
      </c>
      <c r="D57" s="46" t="s">
        <v>271</v>
      </c>
      <c r="E57" s="46"/>
      <c r="F57" s="46" t="s">
        <v>256</v>
      </c>
      <c r="G57" s="46" t="s">
        <v>211</v>
      </c>
      <c r="H57" s="46" t="s">
        <v>268</v>
      </c>
      <c r="I57" s="46">
        <v>10</v>
      </c>
      <c r="J57" s="61" t="s">
        <v>258</v>
      </c>
      <c r="K57" s="61" t="s">
        <v>258</v>
      </c>
      <c r="L57" s="61" t="s">
        <v>258</v>
      </c>
      <c r="M57" s="46" t="s">
        <v>266</v>
      </c>
      <c r="N57" s="17" t="s">
        <v>10</v>
      </c>
      <c r="O57" s="51">
        <f>(2*650)+(45*25)+150+50+120+10</f>
        <v>2755</v>
      </c>
      <c r="P57" s="2"/>
    </row>
    <row r="58" spans="1:18" x14ac:dyDescent="0.25">
      <c r="A58" s="46"/>
      <c r="B58" s="47"/>
      <c r="C58" s="46"/>
      <c r="D58" s="46"/>
      <c r="E58" s="46"/>
      <c r="F58" s="46"/>
      <c r="G58" s="46"/>
      <c r="H58" s="46"/>
      <c r="I58" s="46"/>
      <c r="J58" s="61"/>
      <c r="K58" s="61"/>
      <c r="L58" s="61"/>
      <c r="M58" s="46"/>
      <c r="N58" s="17" t="s">
        <v>11</v>
      </c>
      <c r="O58" s="51"/>
      <c r="P58" s="2"/>
    </row>
    <row r="59" spans="1:18" x14ac:dyDescent="0.25">
      <c r="A59" s="46"/>
      <c r="B59" s="47"/>
      <c r="C59" s="46"/>
      <c r="D59" s="46"/>
      <c r="E59" s="46"/>
      <c r="F59" s="46"/>
      <c r="G59" s="46"/>
      <c r="H59" s="46"/>
      <c r="I59" s="46"/>
      <c r="J59" s="61"/>
      <c r="K59" s="61"/>
      <c r="L59" s="61"/>
      <c r="M59" s="46"/>
      <c r="N59" s="17" t="s">
        <v>12</v>
      </c>
      <c r="O59" s="51"/>
      <c r="P59" s="2"/>
    </row>
    <row r="60" spans="1:18" x14ac:dyDescent="0.25">
      <c r="A60" s="46"/>
      <c r="B60" s="47"/>
      <c r="C60" s="46"/>
      <c r="D60" s="46"/>
      <c r="E60" s="46"/>
      <c r="F60" s="46"/>
      <c r="G60" s="46"/>
      <c r="H60" s="46"/>
      <c r="I60" s="46"/>
      <c r="J60" s="61"/>
      <c r="K60" s="61"/>
      <c r="L60" s="61"/>
      <c r="M60" s="46"/>
      <c r="N60" s="17" t="s">
        <v>9</v>
      </c>
      <c r="O60" s="51"/>
      <c r="P60" s="2"/>
    </row>
    <row r="61" spans="1:18" ht="24" customHeight="1" x14ac:dyDescent="0.25">
      <c r="A61" s="46"/>
      <c r="B61" s="47"/>
      <c r="C61" s="46"/>
      <c r="D61" s="46"/>
      <c r="E61" s="46"/>
      <c r="F61" s="46"/>
      <c r="G61" s="46"/>
      <c r="H61" s="46"/>
      <c r="I61" s="46"/>
      <c r="J61" s="61"/>
      <c r="K61" s="61"/>
      <c r="L61" s="61"/>
      <c r="M61" s="46" t="s">
        <v>272</v>
      </c>
      <c r="N61" s="17" t="s">
        <v>10</v>
      </c>
      <c r="O61" s="56">
        <f>(5*650)+(45*25)+150+50+120+10</f>
        <v>4705</v>
      </c>
      <c r="P61" s="42"/>
      <c r="Q61" s="42"/>
      <c r="R61" s="42"/>
    </row>
    <row r="62" spans="1:18" ht="27.75" customHeight="1" x14ac:dyDescent="0.25">
      <c r="A62" s="46"/>
      <c r="B62" s="47"/>
      <c r="C62" s="46"/>
      <c r="D62" s="46"/>
      <c r="E62" s="46"/>
      <c r="F62" s="46"/>
      <c r="G62" s="46"/>
      <c r="H62" s="46"/>
      <c r="I62" s="46"/>
      <c r="J62" s="61"/>
      <c r="K62" s="61"/>
      <c r="L62" s="61"/>
      <c r="M62" s="46"/>
      <c r="N62" s="17" t="s">
        <v>11</v>
      </c>
      <c r="O62" s="56"/>
      <c r="P62" s="42"/>
      <c r="Q62" s="42"/>
      <c r="R62" s="42"/>
    </row>
    <row r="63" spans="1:18" x14ac:dyDescent="0.25">
      <c r="A63" s="46"/>
      <c r="B63" s="47"/>
      <c r="C63" s="46"/>
      <c r="D63" s="46"/>
      <c r="E63" s="46"/>
      <c r="F63" s="46"/>
      <c r="G63" s="46"/>
      <c r="H63" s="46"/>
      <c r="I63" s="46"/>
      <c r="J63" s="61"/>
      <c r="K63" s="61"/>
      <c r="L63" s="61"/>
      <c r="M63" s="46"/>
      <c r="N63" s="17" t="s">
        <v>12</v>
      </c>
      <c r="O63" s="56"/>
      <c r="P63" s="42"/>
      <c r="Q63" s="42"/>
      <c r="R63" s="42"/>
    </row>
    <row r="64" spans="1:18" x14ac:dyDescent="0.25">
      <c r="A64" s="46"/>
      <c r="B64" s="47"/>
      <c r="C64" s="46"/>
      <c r="D64" s="46"/>
      <c r="E64" s="46"/>
      <c r="F64" s="46"/>
      <c r="G64" s="46"/>
      <c r="H64" s="46"/>
      <c r="I64" s="46"/>
      <c r="J64" s="61"/>
      <c r="K64" s="61"/>
      <c r="L64" s="61"/>
      <c r="M64" s="46"/>
      <c r="N64" s="17" t="s">
        <v>9</v>
      </c>
      <c r="O64" s="56"/>
      <c r="P64" s="42"/>
      <c r="Q64" s="42"/>
      <c r="R64" s="42"/>
    </row>
    <row r="65" spans="1:18" ht="47.25" x14ac:dyDescent="0.25">
      <c r="A65" s="46"/>
      <c r="B65" s="47"/>
      <c r="C65" s="46"/>
      <c r="D65" s="46"/>
      <c r="E65" s="46"/>
      <c r="F65" s="46"/>
      <c r="G65" s="46"/>
      <c r="H65" s="46"/>
      <c r="I65" s="46"/>
      <c r="J65" s="61"/>
      <c r="K65" s="61"/>
      <c r="L65" s="61"/>
      <c r="M65" s="17" t="s">
        <v>273</v>
      </c>
      <c r="N65" s="17" t="s">
        <v>9</v>
      </c>
      <c r="O65" s="40">
        <f>650*7*12/33</f>
        <v>1654.5454545454545</v>
      </c>
      <c r="P65" s="2"/>
      <c r="Q65" s="2"/>
      <c r="R65" s="2"/>
    </row>
    <row r="66" spans="1:18" ht="31.5" x14ac:dyDescent="0.25">
      <c r="A66" s="46">
        <v>4</v>
      </c>
      <c r="B66" s="47" t="s">
        <v>95</v>
      </c>
      <c r="C66" s="46">
        <v>4.0999999999999996</v>
      </c>
      <c r="D66" s="46" t="s">
        <v>274</v>
      </c>
      <c r="E66" s="46"/>
      <c r="F66" s="46" t="s">
        <v>279</v>
      </c>
      <c r="G66" s="46" t="s">
        <v>211</v>
      </c>
      <c r="H66" s="46" t="s">
        <v>278</v>
      </c>
      <c r="I66" s="48">
        <v>30</v>
      </c>
      <c r="J66" s="48">
        <v>34</v>
      </c>
      <c r="K66" s="48">
        <v>34</v>
      </c>
      <c r="L66" s="48">
        <v>34</v>
      </c>
      <c r="M66" s="17" t="s">
        <v>275</v>
      </c>
      <c r="N66" s="17" t="s">
        <v>10</v>
      </c>
      <c r="O66" s="40">
        <f>650*7*12/33</f>
        <v>1654.5454545454545</v>
      </c>
      <c r="P66" s="42"/>
      <c r="Q66" s="42"/>
      <c r="R66" s="42"/>
    </row>
    <row r="67" spans="1:18" ht="63" x14ac:dyDescent="0.25">
      <c r="A67" s="46"/>
      <c r="B67" s="47"/>
      <c r="C67" s="46"/>
      <c r="D67" s="46"/>
      <c r="E67" s="46"/>
      <c r="F67" s="46"/>
      <c r="G67" s="46"/>
      <c r="H67" s="46"/>
      <c r="I67" s="48"/>
      <c r="J67" s="48"/>
      <c r="K67" s="48"/>
      <c r="L67" s="48"/>
      <c r="M67" s="17" t="s">
        <v>276</v>
      </c>
      <c r="N67" s="18" t="s">
        <v>10</v>
      </c>
      <c r="O67" s="39">
        <f>650*7*12/33</f>
        <v>1654.5454545454545</v>
      </c>
      <c r="P67" s="42"/>
      <c r="Q67" s="42"/>
      <c r="R67" s="42"/>
    </row>
    <row r="68" spans="1:18" ht="94.5" x14ac:dyDescent="0.25">
      <c r="A68" s="46"/>
      <c r="B68" s="47"/>
      <c r="C68" s="46">
        <v>4.2</v>
      </c>
      <c r="D68" s="46" t="s">
        <v>281</v>
      </c>
      <c r="E68" s="46"/>
      <c r="F68" s="46" t="s">
        <v>280</v>
      </c>
      <c r="G68" s="46" t="s">
        <v>211</v>
      </c>
      <c r="H68" s="46" t="s">
        <v>277</v>
      </c>
      <c r="I68" s="48">
        <v>12</v>
      </c>
      <c r="J68" s="48">
        <v>15</v>
      </c>
      <c r="K68" s="48">
        <v>15</v>
      </c>
      <c r="L68" s="48">
        <v>20</v>
      </c>
      <c r="M68" s="17" t="s">
        <v>494</v>
      </c>
      <c r="N68" s="18" t="s">
        <v>11</v>
      </c>
      <c r="O68" s="12">
        <f>650*7*12/33</f>
        <v>1654.5454545454545</v>
      </c>
      <c r="P68" s="2"/>
    </row>
    <row r="69" spans="1:18" ht="63" x14ac:dyDescent="0.25">
      <c r="A69" s="46"/>
      <c r="B69" s="47"/>
      <c r="C69" s="46"/>
      <c r="D69" s="46"/>
      <c r="E69" s="46"/>
      <c r="F69" s="46"/>
      <c r="G69" s="46"/>
      <c r="H69" s="46"/>
      <c r="I69" s="48"/>
      <c r="J69" s="48"/>
      <c r="K69" s="48"/>
      <c r="L69" s="48"/>
      <c r="M69" s="17" t="s">
        <v>282</v>
      </c>
      <c r="N69" s="18" t="s">
        <v>11</v>
      </c>
      <c r="O69" s="12">
        <f>650*7*12/33</f>
        <v>1654.5454545454545</v>
      </c>
      <c r="P69" s="2"/>
    </row>
    <row r="70" spans="1:18" x14ac:dyDescent="0.25">
      <c r="A70" s="46"/>
      <c r="B70" s="47"/>
      <c r="C70" s="46"/>
      <c r="D70" s="46"/>
      <c r="E70" s="46"/>
      <c r="F70" s="46"/>
      <c r="G70" s="46"/>
      <c r="H70" s="46"/>
      <c r="I70" s="48"/>
      <c r="J70" s="48"/>
      <c r="K70" s="48"/>
      <c r="L70" s="48"/>
      <c r="M70" s="17" t="s">
        <v>283</v>
      </c>
      <c r="N70" s="18" t="s">
        <v>11</v>
      </c>
      <c r="O70" s="28">
        <v>20000</v>
      </c>
      <c r="P70" s="2"/>
    </row>
    <row r="71" spans="1:18" ht="204.75" customHeight="1" x14ac:dyDescent="0.25">
      <c r="A71" s="46"/>
      <c r="B71" s="47"/>
      <c r="C71" s="46">
        <v>4.3</v>
      </c>
      <c r="D71" s="46" t="s">
        <v>284</v>
      </c>
      <c r="E71" s="46"/>
      <c r="F71" s="49" t="s">
        <v>376</v>
      </c>
      <c r="G71" s="46" t="s">
        <v>212</v>
      </c>
      <c r="H71" s="17" t="s">
        <v>359</v>
      </c>
      <c r="I71" s="18">
        <v>15</v>
      </c>
      <c r="J71" s="18">
        <v>20</v>
      </c>
      <c r="K71" s="18">
        <v>25</v>
      </c>
      <c r="L71" s="18">
        <v>30</v>
      </c>
      <c r="M71" s="17" t="s">
        <v>495</v>
      </c>
      <c r="N71" s="48" t="s">
        <v>12</v>
      </c>
      <c r="O71" s="57">
        <v>5000</v>
      </c>
      <c r="P71" s="42"/>
      <c r="Q71" s="42"/>
      <c r="R71" s="42"/>
    </row>
    <row r="72" spans="1:18" ht="63" x14ac:dyDescent="0.25">
      <c r="A72" s="46"/>
      <c r="B72" s="47"/>
      <c r="C72" s="46"/>
      <c r="D72" s="46"/>
      <c r="E72" s="46"/>
      <c r="F72" s="49"/>
      <c r="G72" s="46"/>
      <c r="H72" s="17" t="s">
        <v>360</v>
      </c>
      <c r="I72" s="18"/>
      <c r="J72" s="18"/>
      <c r="K72" s="18"/>
      <c r="L72" s="18"/>
      <c r="M72" s="17" t="s">
        <v>496</v>
      </c>
      <c r="N72" s="48"/>
      <c r="O72" s="57"/>
      <c r="P72" s="2"/>
    </row>
    <row r="73" spans="1:18" ht="47.25" x14ac:dyDescent="0.25">
      <c r="A73" s="46"/>
      <c r="B73" s="47"/>
      <c r="C73" s="46"/>
      <c r="D73" s="46"/>
      <c r="E73" s="46"/>
      <c r="F73" s="49"/>
      <c r="G73" s="46"/>
      <c r="H73" s="17" t="s">
        <v>361</v>
      </c>
      <c r="I73" s="18"/>
      <c r="J73" s="18"/>
      <c r="K73" s="18"/>
      <c r="L73" s="18"/>
      <c r="M73" s="17" t="s">
        <v>497</v>
      </c>
      <c r="N73" s="48"/>
      <c r="O73" s="57"/>
      <c r="P73" s="2"/>
    </row>
    <row r="74" spans="1:18" ht="126" x14ac:dyDescent="0.25">
      <c r="A74" s="46"/>
      <c r="B74" s="47"/>
      <c r="C74" s="46">
        <v>4.4000000000000004</v>
      </c>
      <c r="D74" s="46" t="s">
        <v>285</v>
      </c>
      <c r="E74" s="46"/>
      <c r="F74" s="46" t="s">
        <v>377</v>
      </c>
      <c r="G74" s="46" t="s">
        <v>212</v>
      </c>
      <c r="H74" s="17" t="s">
        <v>461</v>
      </c>
      <c r="I74" s="24">
        <v>20</v>
      </c>
      <c r="J74" s="24">
        <v>20</v>
      </c>
      <c r="K74" s="24">
        <v>25</v>
      </c>
      <c r="L74" s="24">
        <v>25</v>
      </c>
      <c r="M74" s="58" t="s">
        <v>498</v>
      </c>
      <c r="N74" s="48" t="s">
        <v>9</v>
      </c>
      <c r="O74" s="60">
        <f>650*7*12/33</f>
        <v>1654.5454545454545</v>
      </c>
      <c r="P74" s="2"/>
    </row>
    <row r="75" spans="1:18" ht="63" x14ac:dyDescent="0.25">
      <c r="A75" s="46"/>
      <c r="B75" s="47"/>
      <c r="C75" s="46"/>
      <c r="D75" s="46"/>
      <c r="E75" s="46"/>
      <c r="F75" s="46"/>
      <c r="G75" s="46"/>
      <c r="H75" s="17" t="s">
        <v>362</v>
      </c>
      <c r="I75" s="24">
        <v>23</v>
      </c>
      <c r="J75" s="24">
        <v>27</v>
      </c>
      <c r="K75" s="24">
        <v>30</v>
      </c>
      <c r="L75" s="24">
        <v>34</v>
      </c>
      <c r="M75" s="58"/>
      <c r="N75" s="48"/>
      <c r="O75" s="60"/>
      <c r="P75" s="2"/>
    </row>
    <row r="76" spans="1:18" ht="63" x14ac:dyDescent="0.25">
      <c r="A76" s="46"/>
      <c r="B76" s="47"/>
      <c r="C76" s="46"/>
      <c r="D76" s="46"/>
      <c r="E76" s="46"/>
      <c r="F76" s="46"/>
      <c r="G76" s="46"/>
      <c r="H76" s="17" t="s">
        <v>363</v>
      </c>
      <c r="I76" s="24">
        <v>17</v>
      </c>
      <c r="J76" s="24">
        <v>20</v>
      </c>
      <c r="K76" s="24">
        <v>25</v>
      </c>
      <c r="L76" s="24">
        <v>34</v>
      </c>
      <c r="M76" s="23">
        <f ca="1">M76</f>
        <v>0</v>
      </c>
      <c r="N76" s="18"/>
      <c r="O76" s="12"/>
      <c r="P76" s="2"/>
    </row>
    <row r="77" spans="1:18" ht="157.5" x14ac:dyDescent="0.25">
      <c r="A77" s="46"/>
      <c r="B77" s="47"/>
      <c r="C77" s="46"/>
      <c r="D77" s="46"/>
      <c r="E77" s="46"/>
      <c r="F77" s="46"/>
      <c r="G77" s="46"/>
      <c r="H77" s="17" t="s">
        <v>364</v>
      </c>
      <c r="I77" s="18">
        <v>38</v>
      </c>
      <c r="J77" s="18">
        <v>38</v>
      </c>
      <c r="K77" s="18">
        <v>38</v>
      </c>
      <c r="L77" s="18">
        <v>38</v>
      </c>
      <c r="M77" s="17" t="s">
        <v>499</v>
      </c>
      <c r="N77" s="18" t="s">
        <v>12</v>
      </c>
      <c r="O77" s="12">
        <v>5000</v>
      </c>
      <c r="P77" s="2"/>
    </row>
    <row r="78" spans="1:18" ht="63" x14ac:dyDescent="0.25">
      <c r="A78" s="46"/>
      <c r="B78" s="47"/>
      <c r="C78" s="46"/>
      <c r="D78" s="46"/>
      <c r="E78" s="46"/>
      <c r="F78" s="46"/>
      <c r="G78" s="46"/>
      <c r="H78" s="17" t="s">
        <v>365</v>
      </c>
      <c r="I78" s="18">
        <v>25</v>
      </c>
      <c r="J78" s="18">
        <v>34</v>
      </c>
      <c r="K78" s="18">
        <v>38</v>
      </c>
      <c r="L78" s="18"/>
      <c r="M78" s="17" t="s">
        <v>500</v>
      </c>
      <c r="N78" s="18" t="s">
        <v>12</v>
      </c>
      <c r="O78" s="12">
        <v>2000</v>
      </c>
      <c r="P78" s="2"/>
    </row>
    <row r="79" spans="1:18" ht="141.75" x14ac:dyDescent="0.25">
      <c r="A79" s="46"/>
      <c r="B79" s="47"/>
      <c r="C79" s="58">
        <v>4.5</v>
      </c>
      <c r="D79" s="49" t="s">
        <v>286</v>
      </c>
      <c r="E79" s="46"/>
      <c r="F79" s="46" t="s">
        <v>378</v>
      </c>
      <c r="G79" s="46" t="s">
        <v>212</v>
      </c>
      <c r="H79" s="17" t="s">
        <v>366</v>
      </c>
      <c r="I79" s="18">
        <v>10</v>
      </c>
      <c r="J79" s="18">
        <v>15</v>
      </c>
      <c r="K79" s="18">
        <v>22</v>
      </c>
      <c r="L79" s="18">
        <v>30</v>
      </c>
      <c r="M79" s="17" t="s">
        <v>501</v>
      </c>
      <c r="N79" s="18" t="s">
        <v>9</v>
      </c>
      <c r="O79" s="12">
        <f>2*650</f>
        <v>1300</v>
      </c>
      <c r="P79" s="2"/>
    </row>
    <row r="80" spans="1:18" ht="94.5" x14ac:dyDescent="0.25">
      <c r="A80" s="46"/>
      <c r="B80" s="47"/>
      <c r="C80" s="58"/>
      <c r="D80" s="49"/>
      <c r="E80" s="46"/>
      <c r="F80" s="46"/>
      <c r="G80" s="46"/>
      <c r="H80" s="17" t="s">
        <v>367</v>
      </c>
      <c r="I80" s="18">
        <v>4</v>
      </c>
      <c r="J80" s="18">
        <v>8</v>
      </c>
      <c r="K80" s="18">
        <v>12</v>
      </c>
      <c r="L80" s="18">
        <v>14</v>
      </c>
      <c r="M80" s="17" t="s">
        <v>502</v>
      </c>
      <c r="N80" s="18" t="s">
        <v>9</v>
      </c>
      <c r="O80" s="44"/>
      <c r="P80" s="2"/>
    </row>
    <row r="81" spans="1:18" ht="63" customHeight="1" x14ac:dyDescent="0.25">
      <c r="A81" s="46"/>
      <c r="B81" s="47"/>
      <c r="C81" s="46">
        <v>4.5999999999999996</v>
      </c>
      <c r="D81" s="49" t="s">
        <v>287</v>
      </c>
      <c r="E81" s="46"/>
      <c r="F81" s="46" t="s">
        <v>379</v>
      </c>
      <c r="G81" s="46" t="s">
        <v>212</v>
      </c>
      <c r="H81" s="15" t="s">
        <v>368</v>
      </c>
      <c r="I81" s="24">
        <v>34</v>
      </c>
      <c r="J81" s="24">
        <v>38</v>
      </c>
      <c r="K81" s="24">
        <v>38</v>
      </c>
      <c r="L81" s="24">
        <v>38</v>
      </c>
      <c r="M81" s="17" t="s">
        <v>503</v>
      </c>
      <c r="N81" s="43" t="s">
        <v>9</v>
      </c>
      <c r="O81" s="39">
        <v>1000</v>
      </c>
      <c r="P81" s="42"/>
      <c r="Q81" s="42"/>
      <c r="R81" s="42"/>
    </row>
    <row r="82" spans="1:18" ht="31.5" x14ac:dyDescent="0.25">
      <c r="A82" s="46"/>
      <c r="B82" s="47"/>
      <c r="C82" s="46"/>
      <c r="D82" s="49"/>
      <c r="E82" s="46"/>
      <c r="F82" s="46"/>
      <c r="G82" s="46"/>
      <c r="H82" s="46" t="s">
        <v>369</v>
      </c>
      <c r="I82" s="59">
        <v>20</v>
      </c>
      <c r="J82" s="59">
        <v>25</v>
      </c>
      <c r="K82" s="59">
        <v>30</v>
      </c>
      <c r="L82" s="59">
        <v>34</v>
      </c>
      <c r="M82" s="17" t="s">
        <v>504</v>
      </c>
      <c r="N82" s="43" t="s">
        <v>9</v>
      </c>
      <c r="O82" s="39">
        <f>2*650*6</f>
        <v>7800</v>
      </c>
      <c r="P82" s="42"/>
      <c r="Q82" s="42"/>
      <c r="R82" s="42"/>
    </row>
    <row r="83" spans="1:18" ht="63" x14ac:dyDescent="0.25">
      <c r="A83" s="46"/>
      <c r="B83" s="47"/>
      <c r="C83" s="46"/>
      <c r="D83" s="49"/>
      <c r="E83" s="46"/>
      <c r="F83" s="46"/>
      <c r="G83" s="46"/>
      <c r="H83" s="46"/>
      <c r="I83" s="59"/>
      <c r="J83" s="59"/>
      <c r="K83" s="59"/>
      <c r="L83" s="59"/>
      <c r="M83" s="17" t="s">
        <v>505</v>
      </c>
      <c r="N83" s="18" t="s">
        <v>9</v>
      </c>
      <c r="O83" s="45">
        <f>2*650*2</f>
        <v>2600</v>
      </c>
      <c r="P83" s="2"/>
    </row>
    <row r="84" spans="1:18" ht="141.75" x14ac:dyDescent="0.25">
      <c r="A84" s="46"/>
      <c r="B84" s="47"/>
      <c r="C84" s="55">
        <v>4.7</v>
      </c>
      <c r="D84" s="49" t="s">
        <v>288</v>
      </c>
      <c r="E84" s="46"/>
      <c r="F84" s="46" t="s">
        <v>380</v>
      </c>
      <c r="G84" s="46" t="s">
        <v>212</v>
      </c>
      <c r="H84" s="17" t="s">
        <v>370</v>
      </c>
      <c r="I84" s="18">
        <v>15</v>
      </c>
      <c r="J84" s="18">
        <v>20</v>
      </c>
      <c r="K84" s="18">
        <v>20</v>
      </c>
      <c r="L84" s="18">
        <v>25</v>
      </c>
      <c r="M84" s="17" t="s">
        <v>506</v>
      </c>
      <c r="N84" s="18" t="s">
        <v>11</v>
      </c>
      <c r="O84" s="39">
        <f>2*650*2</f>
        <v>2600</v>
      </c>
      <c r="P84" s="42"/>
      <c r="Q84" s="42"/>
      <c r="R84" s="42"/>
    </row>
    <row r="85" spans="1:18" ht="126" x14ac:dyDescent="0.25">
      <c r="A85" s="46"/>
      <c r="B85" s="47"/>
      <c r="C85" s="55"/>
      <c r="D85" s="49"/>
      <c r="E85" s="46"/>
      <c r="F85" s="46"/>
      <c r="G85" s="46"/>
      <c r="H85" s="17" t="s">
        <v>371</v>
      </c>
      <c r="I85" s="21">
        <v>38</v>
      </c>
      <c r="J85" s="21">
        <v>10</v>
      </c>
      <c r="K85" s="21">
        <v>20</v>
      </c>
      <c r="L85" s="21">
        <v>38</v>
      </c>
      <c r="M85" s="17" t="s">
        <v>507</v>
      </c>
      <c r="N85" s="18" t="s">
        <v>11</v>
      </c>
      <c r="O85" s="39">
        <f>2*650*3</f>
        <v>3900</v>
      </c>
      <c r="P85" s="2"/>
      <c r="Q85" s="2"/>
      <c r="R85" s="2"/>
    </row>
    <row r="86" spans="1:18" ht="220.5" x14ac:dyDescent="0.25">
      <c r="A86" s="46"/>
      <c r="B86" s="47"/>
      <c r="C86" s="29">
        <v>4.8</v>
      </c>
      <c r="D86" s="17" t="s">
        <v>289</v>
      </c>
      <c r="E86" s="17"/>
      <c r="F86" s="17" t="s">
        <v>381</v>
      </c>
      <c r="G86" s="17" t="s">
        <v>212</v>
      </c>
      <c r="H86" s="17" t="s">
        <v>463</v>
      </c>
      <c r="I86" s="18">
        <v>10</v>
      </c>
      <c r="J86" s="18">
        <v>15</v>
      </c>
      <c r="K86" s="18">
        <v>18</v>
      </c>
      <c r="L86" s="18">
        <v>20</v>
      </c>
      <c r="M86" s="17" t="s">
        <v>508</v>
      </c>
      <c r="N86" s="18" t="s">
        <v>12</v>
      </c>
      <c r="O86" s="39">
        <f>2*650*4</f>
        <v>5200</v>
      </c>
      <c r="P86" s="42"/>
      <c r="Q86" s="42"/>
      <c r="R86" s="42"/>
    </row>
    <row r="87" spans="1:18" ht="63" x14ac:dyDescent="0.25">
      <c r="A87" s="46"/>
      <c r="B87" s="47"/>
      <c r="C87" s="55">
        <v>4.9000000000000004</v>
      </c>
      <c r="D87" s="47" t="s">
        <v>290</v>
      </c>
      <c r="E87" s="54"/>
      <c r="F87" s="47" t="s">
        <v>382</v>
      </c>
      <c r="G87" s="46" t="s">
        <v>212</v>
      </c>
      <c r="H87" s="19" t="s">
        <v>464</v>
      </c>
      <c r="I87" s="21"/>
      <c r="J87" s="21">
        <v>1</v>
      </c>
      <c r="K87" s="21"/>
      <c r="L87" s="21"/>
      <c r="M87" s="19" t="s">
        <v>13</v>
      </c>
      <c r="N87" s="21" t="s">
        <v>11</v>
      </c>
      <c r="O87" s="9">
        <f>2*650*5</f>
        <v>6500</v>
      </c>
      <c r="P87" s="2"/>
    </row>
    <row r="88" spans="1:18" ht="31.5" x14ac:dyDescent="0.25">
      <c r="A88" s="46"/>
      <c r="B88" s="47"/>
      <c r="C88" s="55"/>
      <c r="D88" s="47"/>
      <c r="E88" s="54"/>
      <c r="F88" s="47"/>
      <c r="G88" s="46"/>
      <c r="H88" s="47" t="s">
        <v>372</v>
      </c>
      <c r="I88" s="21"/>
      <c r="J88" s="21">
        <v>1</v>
      </c>
      <c r="K88" s="21"/>
      <c r="L88" s="21"/>
      <c r="M88" s="19" t="s">
        <v>509</v>
      </c>
      <c r="N88" s="21" t="s">
        <v>9</v>
      </c>
      <c r="O88" s="41">
        <f>2*650*5</f>
        <v>6500</v>
      </c>
      <c r="P88" s="42"/>
      <c r="Q88" s="42"/>
      <c r="R88" s="42"/>
    </row>
    <row r="89" spans="1:18" x14ac:dyDescent="0.25">
      <c r="A89" s="46"/>
      <c r="B89" s="47"/>
      <c r="C89" s="55"/>
      <c r="D89" s="47"/>
      <c r="E89" s="54"/>
      <c r="F89" s="47"/>
      <c r="G89" s="46"/>
      <c r="H89" s="47"/>
      <c r="I89" s="54"/>
      <c r="J89" s="54">
        <v>1</v>
      </c>
      <c r="K89" s="54">
        <v>1</v>
      </c>
      <c r="L89" s="54">
        <v>1</v>
      </c>
      <c r="M89" s="47" t="s">
        <v>510</v>
      </c>
      <c r="N89" s="21" t="s">
        <v>12</v>
      </c>
      <c r="O89" s="53">
        <f>(2*650)+(45*25)+150+50+25+120+10</f>
        <v>2780</v>
      </c>
      <c r="P89" s="2"/>
    </row>
    <row r="90" spans="1:18" x14ac:dyDescent="0.25">
      <c r="A90" s="46"/>
      <c r="B90" s="47"/>
      <c r="C90" s="55"/>
      <c r="D90" s="47"/>
      <c r="E90" s="54"/>
      <c r="F90" s="47"/>
      <c r="G90" s="46"/>
      <c r="H90" s="47"/>
      <c r="I90" s="54"/>
      <c r="J90" s="54"/>
      <c r="K90" s="54"/>
      <c r="L90" s="54"/>
      <c r="M90" s="47"/>
      <c r="N90" s="21" t="s">
        <v>12</v>
      </c>
      <c r="O90" s="53"/>
      <c r="P90" s="2"/>
    </row>
    <row r="91" spans="1:18" ht="63" x14ac:dyDescent="0.25">
      <c r="A91" s="46"/>
      <c r="B91" s="47"/>
      <c r="C91" s="55"/>
      <c r="D91" s="47"/>
      <c r="E91" s="54"/>
      <c r="F91" s="47"/>
      <c r="G91" s="46"/>
      <c r="H91" s="47" t="s">
        <v>373</v>
      </c>
      <c r="I91" s="21"/>
      <c r="J91" s="21">
        <v>1</v>
      </c>
      <c r="K91" s="21"/>
      <c r="L91" s="21"/>
      <c r="M91" s="19" t="s">
        <v>511</v>
      </c>
      <c r="N91" s="21" t="s">
        <v>9</v>
      </c>
      <c r="O91" s="9">
        <f>2*650*5</f>
        <v>6500</v>
      </c>
      <c r="P91" s="2"/>
    </row>
    <row r="92" spans="1:18" ht="47.25" x14ac:dyDescent="0.25">
      <c r="A92" s="46"/>
      <c r="B92" s="47"/>
      <c r="C92" s="55"/>
      <c r="D92" s="47"/>
      <c r="E92" s="54"/>
      <c r="F92" s="47"/>
      <c r="G92" s="46"/>
      <c r="H92" s="47"/>
      <c r="I92" s="21"/>
      <c r="J92" s="21">
        <v>1</v>
      </c>
      <c r="K92" s="21"/>
      <c r="L92" s="21"/>
      <c r="M92" s="19" t="s">
        <v>512</v>
      </c>
      <c r="N92" s="21" t="s">
        <v>11</v>
      </c>
      <c r="O92" s="9">
        <f>(2*650)+(45*25)+150+50+25+120+10</f>
        <v>2780</v>
      </c>
      <c r="P92" s="2"/>
    </row>
    <row r="93" spans="1:18" ht="31.5" x14ac:dyDescent="0.25">
      <c r="A93" s="46">
        <v>5</v>
      </c>
      <c r="B93" s="47" t="s">
        <v>87</v>
      </c>
      <c r="C93" s="48">
        <v>5.0999999999999996</v>
      </c>
      <c r="D93" s="46" t="s">
        <v>291</v>
      </c>
      <c r="E93" s="46"/>
      <c r="F93" s="46" t="s">
        <v>383</v>
      </c>
      <c r="G93" s="46" t="s">
        <v>213</v>
      </c>
      <c r="H93" s="46" t="s">
        <v>374</v>
      </c>
      <c r="I93" s="46" t="s">
        <v>375</v>
      </c>
      <c r="J93" s="46" t="s">
        <v>375</v>
      </c>
      <c r="K93" s="46" t="s">
        <v>375</v>
      </c>
      <c r="L93" s="46" t="s">
        <v>375</v>
      </c>
      <c r="M93" s="17" t="s">
        <v>513</v>
      </c>
      <c r="N93" s="18" t="s">
        <v>0</v>
      </c>
      <c r="O93" s="10">
        <f>650*9*12/32</f>
        <v>2193.75</v>
      </c>
      <c r="P93" s="2"/>
    </row>
    <row r="94" spans="1:18" ht="47.25" x14ac:dyDescent="0.25">
      <c r="A94" s="46"/>
      <c r="B94" s="47"/>
      <c r="C94" s="48"/>
      <c r="D94" s="46"/>
      <c r="E94" s="46"/>
      <c r="F94" s="46"/>
      <c r="G94" s="46"/>
      <c r="H94" s="46"/>
      <c r="I94" s="46"/>
      <c r="J94" s="46"/>
      <c r="K94" s="46"/>
      <c r="L94" s="46"/>
      <c r="M94" s="17" t="s">
        <v>514</v>
      </c>
      <c r="N94" s="18" t="s">
        <v>0</v>
      </c>
      <c r="O94" s="10">
        <f t="shared" ref="O94:O145" si="6">650*9*12/32</f>
        <v>2193.75</v>
      </c>
      <c r="P94" s="2"/>
    </row>
    <row r="95" spans="1:18" ht="63" x14ac:dyDescent="0.25">
      <c r="A95" s="46"/>
      <c r="B95" s="47"/>
      <c r="C95" s="48"/>
      <c r="D95" s="46"/>
      <c r="E95" s="46"/>
      <c r="F95" s="46"/>
      <c r="G95" s="46"/>
      <c r="H95" s="46"/>
      <c r="I95" s="46"/>
      <c r="J95" s="46"/>
      <c r="K95" s="46"/>
      <c r="L95" s="46"/>
      <c r="M95" s="17" t="s">
        <v>515</v>
      </c>
      <c r="N95" s="18" t="s">
        <v>0</v>
      </c>
      <c r="O95" s="10">
        <f t="shared" si="6"/>
        <v>2193.75</v>
      </c>
      <c r="P95" s="2"/>
    </row>
    <row r="96" spans="1:18" ht="63" x14ac:dyDescent="0.25">
      <c r="A96" s="46"/>
      <c r="B96" s="47"/>
      <c r="C96" s="48"/>
      <c r="D96" s="46"/>
      <c r="E96" s="46"/>
      <c r="F96" s="46"/>
      <c r="G96" s="46"/>
      <c r="H96" s="46"/>
      <c r="I96" s="46"/>
      <c r="J96" s="46"/>
      <c r="K96" s="46"/>
      <c r="L96" s="46"/>
      <c r="M96" s="17" t="s">
        <v>516</v>
      </c>
      <c r="N96" s="18" t="s">
        <v>0</v>
      </c>
      <c r="O96" s="10">
        <f t="shared" si="6"/>
        <v>2193.75</v>
      </c>
      <c r="P96" s="2"/>
    </row>
    <row r="97" spans="1:16" ht="47.25" x14ac:dyDescent="0.25">
      <c r="A97" s="46"/>
      <c r="B97" s="47"/>
      <c r="C97" s="48"/>
      <c r="D97" s="46"/>
      <c r="E97" s="46"/>
      <c r="F97" s="46"/>
      <c r="G97" s="46"/>
      <c r="H97" s="46"/>
      <c r="I97" s="46"/>
      <c r="J97" s="46"/>
      <c r="K97" s="46"/>
      <c r="L97" s="46"/>
      <c r="M97" s="17" t="s">
        <v>517</v>
      </c>
      <c r="N97" s="18" t="s">
        <v>1</v>
      </c>
      <c r="O97" s="10">
        <f t="shared" si="6"/>
        <v>2193.75</v>
      </c>
      <c r="P97" s="2"/>
    </row>
    <row r="98" spans="1:16" ht="31.5" x14ac:dyDescent="0.25">
      <c r="A98" s="46"/>
      <c r="B98" s="47"/>
      <c r="C98" s="48"/>
      <c r="D98" s="46"/>
      <c r="E98" s="46"/>
      <c r="F98" s="46"/>
      <c r="G98" s="46"/>
      <c r="H98" s="46"/>
      <c r="I98" s="46"/>
      <c r="J98" s="46"/>
      <c r="K98" s="46"/>
      <c r="L98" s="46"/>
      <c r="M98" s="17" t="s">
        <v>518</v>
      </c>
      <c r="N98" s="18" t="s">
        <v>1</v>
      </c>
      <c r="O98" s="10">
        <f t="shared" si="6"/>
        <v>2193.75</v>
      </c>
      <c r="P98" s="2"/>
    </row>
    <row r="99" spans="1:16" x14ac:dyDescent="0.25">
      <c r="A99" s="46">
        <v>6</v>
      </c>
      <c r="B99" s="47" t="s">
        <v>88</v>
      </c>
      <c r="C99" s="48">
        <v>6.1</v>
      </c>
      <c r="D99" s="49" t="s">
        <v>292</v>
      </c>
      <c r="E99" s="48"/>
      <c r="F99" s="46" t="s">
        <v>384</v>
      </c>
      <c r="G99" s="46" t="s">
        <v>213</v>
      </c>
      <c r="H99" s="46" t="s">
        <v>385</v>
      </c>
      <c r="I99" s="46">
        <v>12</v>
      </c>
      <c r="J99" s="46" t="s">
        <v>386</v>
      </c>
      <c r="K99" s="46" t="s">
        <v>386</v>
      </c>
      <c r="L99" s="46" t="s">
        <v>386</v>
      </c>
      <c r="M99" s="46" t="s">
        <v>519</v>
      </c>
      <c r="N99" s="18" t="s">
        <v>10</v>
      </c>
      <c r="O99" s="51">
        <f t="shared" si="6"/>
        <v>2193.75</v>
      </c>
      <c r="P99" s="2"/>
    </row>
    <row r="100" spans="1:16" x14ac:dyDescent="0.25">
      <c r="A100" s="46"/>
      <c r="B100" s="47"/>
      <c r="C100" s="48"/>
      <c r="D100" s="49"/>
      <c r="E100" s="48"/>
      <c r="F100" s="46"/>
      <c r="G100" s="46"/>
      <c r="H100" s="46"/>
      <c r="I100" s="46"/>
      <c r="J100" s="46"/>
      <c r="K100" s="46"/>
      <c r="L100" s="46"/>
      <c r="M100" s="46"/>
      <c r="N100" s="18" t="s">
        <v>11</v>
      </c>
      <c r="O100" s="51"/>
      <c r="P100" s="2"/>
    </row>
    <row r="101" spans="1:16" x14ac:dyDescent="0.25">
      <c r="A101" s="46"/>
      <c r="B101" s="47"/>
      <c r="C101" s="48"/>
      <c r="D101" s="49"/>
      <c r="E101" s="48"/>
      <c r="F101" s="46"/>
      <c r="G101" s="46"/>
      <c r="H101" s="46"/>
      <c r="I101" s="46"/>
      <c r="J101" s="46"/>
      <c r="K101" s="46"/>
      <c r="L101" s="46"/>
      <c r="M101" s="46"/>
      <c r="N101" s="18" t="s">
        <v>12</v>
      </c>
      <c r="O101" s="51"/>
      <c r="P101" s="2"/>
    </row>
    <row r="102" spans="1:16" x14ac:dyDescent="0.25">
      <c r="A102" s="46"/>
      <c r="B102" s="47"/>
      <c r="C102" s="48"/>
      <c r="D102" s="49"/>
      <c r="E102" s="48"/>
      <c r="F102" s="46"/>
      <c r="G102" s="46"/>
      <c r="H102" s="46"/>
      <c r="I102" s="46"/>
      <c r="J102" s="46"/>
      <c r="K102" s="46"/>
      <c r="L102" s="46"/>
      <c r="M102" s="46"/>
      <c r="N102" s="18" t="s">
        <v>9</v>
      </c>
      <c r="O102" s="51"/>
      <c r="P102" s="2"/>
    </row>
    <row r="103" spans="1:16" x14ac:dyDescent="0.25">
      <c r="A103" s="46"/>
      <c r="B103" s="47"/>
      <c r="C103" s="48"/>
      <c r="D103" s="49"/>
      <c r="E103" s="48"/>
      <c r="F103" s="46"/>
      <c r="G103" s="46"/>
      <c r="H103" s="46"/>
      <c r="I103" s="46"/>
      <c r="J103" s="46"/>
      <c r="K103" s="46"/>
      <c r="L103" s="46"/>
      <c r="M103" s="46" t="s">
        <v>520</v>
      </c>
      <c r="N103" s="18" t="s">
        <v>10</v>
      </c>
      <c r="O103" s="51">
        <f t="shared" si="6"/>
        <v>2193.75</v>
      </c>
      <c r="P103" s="2"/>
    </row>
    <row r="104" spans="1:16" x14ac:dyDescent="0.25">
      <c r="A104" s="46"/>
      <c r="B104" s="47"/>
      <c r="C104" s="48"/>
      <c r="D104" s="49"/>
      <c r="E104" s="48"/>
      <c r="F104" s="46"/>
      <c r="G104" s="46"/>
      <c r="H104" s="46"/>
      <c r="I104" s="46"/>
      <c r="J104" s="46"/>
      <c r="K104" s="46"/>
      <c r="L104" s="46"/>
      <c r="M104" s="46"/>
      <c r="N104" s="18" t="s">
        <v>11</v>
      </c>
      <c r="O104" s="51"/>
      <c r="P104" s="2"/>
    </row>
    <row r="105" spans="1:16" x14ac:dyDescent="0.25">
      <c r="A105" s="46"/>
      <c r="B105" s="47"/>
      <c r="C105" s="48"/>
      <c r="D105" s="49"/>
      <c r="E105" s="48"/>
      <c r="F105" s="46"/>
      <c r="G105" s="46"/>
      <c r="H105" s="46"/>
      <c r="I105" s="46"/>
      <c r="J105" s="46"/>
      <c r="K105" s="46"/>
      <c r="L105" s="46"/>
      <c r="M105" s="46"/>
      <c r="N105" s="18" t="s">
        <v>12</v>
      </c>
      <c r="O105" s="51"/>
      <c r="P105" s="2"/>
    </row>
    <row r="106" spans="1:16" x14ac:dyDescent="0.25">
      <c r="A106" s="46"/>
      <c r="B106" s="47"/>
      <c r="C106" s="48"/>
      <c r="D106" s="49"/>
      <c r="E106" s="48"/>
      <c r="F106" s="46"/>
      <c r="G106" s="46"/>
      <c r="H106" s="46"/>
      <c r="I106" s="46"/>
      <c r="J106" s="46"/>
      <c r="K106" s="46"/>
      <c r="L106" s="46"/>
      <c r="M106" s="46"/>
      <c r="N106" s="18" t="s">
        <v>9</v>
      </c>
      <c r="O106" s="51"/>
      <c r="P106" s="2"/>
    </row>
    <row r="107" spans="1:16" x14ac:dyDescent="0.25">
      <c r="A107" s="46"/>
      <c r="B107" s="47"/>
      <c r="C107" s="48"/>
      <c r="D107" s="49"/>
      <c r="E107" s="48"/>
      <c r="F107" s="46"/>
      <c r="G107" s="46"/>
      <c r="H107" s="46"/>
      <c r="I107" s="46"/>
      <c r="J107" s="46"/>
      <c r="K107" s="46"/>
      <c r="L107" s="46"/>
      <c r="M107" s="47" t="s">
        <v>521</v>
      </c>
      <c r="N107" s="18" t="s">
        <v>10</v>
      </c>
      <c r="O107" s="51">
        <f>650*9*12/32+(3*8*10)</f>
        <v>2433.75</v>
      </c>
      <c r="P107" s="2"/>
    </row>
    <row r="108" spans="1:16" x14ac:dyDescent="0.25">
      <c r="A108" s="46"/>
      <c r="B108" s="47"/>
      <c r="C108" s="48"/>
      <c r="D108" s="49"/>
      <c r="E108" s="48"/>
      <c r="F108" s="46"/>
      <c r="G108" s="46"/>
      <c r="H108" s="46"/>
      <c r="I108" s="46"/>
      <c r="J108" s="46"/>
      <c r="K108" s="46"/>
      <c r="L108" s="46"/>
      <c r="M108" s="47"/>
      <c r="N108" s="18" t="s">
        <v>11</v>
      </c>
      <c r="O108" s="51"/>
      <c r="P108" s="2"/>
    </row>
    <row r="109" spans="1:16" x14ac:dyDescent="0.25">
      <c r="A109" s="46"/>
      <c r="B109" s="47"/>
      <c r="C109" s="48"/>
      <c r="D109" s="49"/>
      <c r="E109" s="48"/>
      <c r="F109" s="46"/>
      <c r="G109" s="46"/>
      <c r="H109" s="46"/>
      <c r="I109" s="46"/>
      <c r="J109" s="46"/>
      <c r="K109" s="46"/>
      <c r="L109" s="46"/>
      <c r="M109" s="47"/>
      <c r="N109" s="18" t="s">
        <v>12</v>
      </c>
      <c r="O109" s="51"/>
      <c r="P109" s="2"/>
    </row>
    <row r="110" spans="1:16" x14ac:dyDescent="0.25">
      <c r="A110" s="46"/>
      <c r="B110" s="47"/>
      <c r="C110" s="48"/>
      <c r="D110" s="49"/>
      <c r="E110" s="48"/>
      <c r="F110" s="46"/>
      <c r="G110" s="46"/>
      <c r="H110" s="46"/>
      <c r="I110" s="46"/>
      <c r="J110" s="46"/>
      <c r="K110" s="46"/>
      <c r="L110" s="46"/>
      <c r="M110" s="47"/>
      <c r="N110" s="18" t="s">
        <v>9</v>
      </c>
      <c r="O110" s="51"/>
      <c r="P110" s="2"/>
    </row>
    <row r="111" spans="1:16" x14ac:dyDescent="0.25">
      <c r="A111" s="46">
        <v>7</v>
      </c>
      <c r="B111" s="47" t="s">
        <v>94</v>
      </c>
      <c r="C111" s="46">
        <v>7.1</v>
      </c>
      <c r="D111" s="49" t="s">
        <v>293</v>
      </c>
      <c r="E111" s="48"/>
      <c r="F111" s="46" t="s">
        <v>392</v>
      </c>
      <c r="G111" s="46" t="s">
        <v>213</v>
      </c>
      <c r="H111" s="46" t="s">
        <v>391</v>
      </c>
      <c r="I111" s="46" t="s">
        <v>387</v>
      </c>
      <c r="J111" s="48" t="s">
        <v>388</v>
      </c>
      <c r="K111" s="46" t="s">
        <v>389</v>
      </c>
      <c r="L111" s="47" t="s">
        <v>390</v>
      </c>
      <c r="M111" s="46" t="s">
        <v>522</v>
      </c>
      <c r="N111" s="18" t="s">
        <v>0</v>
      </c>
      <c r="O111" s="51">
        <f t="shared" si="6"/>
        <v>2193.75</v>
      </c>
      <c r="P111" s="2"/>
    </row>
    <row r="112" spans="1:16" x14ac:dyDescent="0.25">
      <c r="A112" s="46"/>
      <c r="B112" s="47"/>
      <c r="C112" s="46"/>
      <c r="D112" s="49"/>
      <c r="E112" s="48"/>
      <c r="F112" s="46"/>
      <c r="G112" s="46"/>
      <c r="H112" s="46"/>
      <c r="I112" s="46"/>
      <c r="J112" s="48"/>
      <c r="K112" s="46"/>
      <c r="L112" s="47"/>
      <c r="M112" s="46"/>
      <c r="N112" s="18" t="s">
        <v>1</v>
      </c>
      <c r="O112" s="51"/>
    </row>
    <row r="113" spans="1:15" x14ac:dyDescent="0.25">
      <c r="A113" s="46"/>
      <c r="B113" s="47"/>
      <c r="C113" s="46"/>
      <c r="D113" s="49"/>
      <c r="E113" s="48"/>
      <c r="F113" s="46"/>
      <c r="G113" s="46"/>
      <c r="H113" s="46"/>
      <c r="I113" s="46"/>
      <c r="J113" s="48"/>
      <c r="K113" s="46"/>
      <c r="L113" s="47"/>
      <c r="M113" s="46"/>
      <c r="N113" s="18" t="s">
        <v>7</v>
      </c>
      <c r="O113" s="51"/>
    </row>
    <row r="114" spans="1:15" x14ac:dyDescent="0.25">
      <c r="A114" s="46"/>
      <c r="B114" s="47"/>
      <c r="C114" s="46"/>
      <c r="D114" s="49"/>
      <c r="E114" s="48"/>
      <c r="F114" s="46"/>
      <c r="G114" s="46"/>
      <c r="H114" s="46"/>
      <c r="I114" s="46"/>
      <c r="J114" s="48"/>
      <c r="K114" s="46"/>
      <c r="L114" s="47"/>
      <c r="M114" s="46"/>
      <c r="N114" s="18" t="s">
        <v>2</v>
      </c>
      <c r="O114" s="51"/>
    </row>
    <row r="115" spans="1:15" x14ac:dyDescent="0.25">
      <c r="A115" s="46"/>
      <c r="B115" s="47"/>
      <c r="C115" s="46"/>
      <c r="D115" s="49"/>
      <c r="E115" s="48"/>
      <c r="F115" s="46"/>
      <c r="G115" s="46"/>
      <c r="H115" s="46"/>
      <c r="I115" s="46"/>
      <c r="J115" s="48"/>
      <c r="K115" s="46"/>
      <c r="L115" s="47"/>
      <c r="M115" s="46" t="s">
        <v>523</v>
      </c>
      <c r="N115" s="18" t="s">
        <v>1</v>
      </c>
      <c r="O115" s="10">
        <f t="shared" si="6"/>
        <v>2193.75</v>
      </c>
    </row>
    <row r="116" spans="1:15" x14ac:dyDescent="0.25">
      <c r="A116" s="46"/>
      <c r="B116" s="47"/>
      <c r="C116" s="46"/>
      <c r="D116" s="49"/>
      <c r="E116" s="48"/>
      <c r="F116" s="46"/>
      <c r="G116" s="46"/>
      <c r="H116" s="46"/>
      <c r="I116" s="46"/>
      <c r="J116" s="48"/>
      <c r="K116" s="46"/>
      <c r="L116" s="47"/>
      <c r="M116" s="46"/>
      <c r="N116" s="18" t="s">
        <v>7</v>
      </c>
      <c r="O116" s="10">
        <f t="shared" si="6"/>
        <v>2193.75</v>
      </c>
    </row>
    <row r="117" spans="1:15" ht="78.75" x14ac:dyDescent="0.25">
      <c r="A117" s="46"/>
      <c r="B117" s="47"/>
      <c r="C117" s="46"/>
      <c r="D117" s="49"/>
      <c r="E117" s="48"/>
      <c r="F117" s="46"/>
      <c r="G117" s="46"/>
      <c r="H117" s="46"/>
      <c r="I117" s="46"/>
      <c r="J117" s="48"/>
      <c r="K117" s="46"/>
      <c r="L117" s="47"/>
      <c r="M117" s="17" t="s">
        <v>524</v>
      </c>
      <c r="N117" s="18" t="s">
        <v>2</v>
      </c>
      <c r="O117" s="10">
        <f t="shared" si="6"/>
        <v>2193.75</v>
      </c>
    </row>
    <row r="118" spans="1:15" ht="78.75" x14ac:dyDescent="0.25">
      <c r="A118" s="46"/>
      <c r="B118" s="47"/>
      <c r="C118" s="46"/>
      <c r="D118" s="49"/>
      <c r="E118" s="48"/>
      <c r="F118" s="46"/>
      <c r="G118" s="46"/>
      <c r="H118" s="46"/>
      <c r="I118" s="46"/>
      <c r="J118" s="48"/>
      <c r="K118" s="46"/>
      <c r="L118" s="47"/>
      <c r="M118" s="17" t="s">
        <v>525</v>
      </c>
      <c r="N118" s="18" t="s">
        <v>2</v>
      </c>
      <c r="O118" s="10">
        <f t="shared" si="6"/>
        <v>2193.75</v>
      </c>
    </row>
    <row r="119" spans="1:15" ht="94.5" x14ac:dyDescent="0.25">
      <c r="A119" s="46"/>
      <c r="B119" s="47"/>
      <c r="C119" s="46"/>
      <c r="D119" s="49"/>
      <c r="E119" s="48"/>
      <c r="F119" s="46"/>
      <c r="G119" s="46"/>
      <c r="H119" s="46"/>
      <c r="I119" s="46"/>
      <c r="J119" s="48"/>
      <c r="K119" s="46"/>
      <c r="L119" s="47"/>
      <c r="M119" s="17" t="s">
        <v>526</v>
      </c>
      <c r="N119" s="18" t="s">
        <v>2</v>
      </c>
      <c r="O119" s="10">
        <f t="shared" si="6"/>
        <v>2193.75</v>
      </c>
    </row>
    <row r="120" spans="1:15" x14ac:dyDescent="0.25">
      <c r="A120" s="46"/>
      <c r="B120" s="47"/>
      <c r="C120" s="46"/>
      <c r="D120" s="49"/>
      <c r="E120" s="48"/>
      <c r="F120" s="46"/>
      <c r="G120" s="46"/>
      <c r="H120" s="46"/>
      <c r="I120" s="46"/>
      <c r="J120" s="48"/>
      <c r="K120" s="46"/>
      <c r="L120" s="47"/>
      <c r="M120" s="47" t="s">
        <v>527</v>
      </c>
      <c r="N120" s="18" t="s">
        <v>0</v>
      </c>
      <c r="O120" s="51">
        <f>650*9*12/32+(3*8*8)</f>
        <v>2385.75</v>
      </c>
    </row>
    <row r="121" spans="1:15" x14ac:dyDescent="0.25">
      <c r="A121" s="46"/>
      <c r="B121" s="47"/>
      <c r="C121" s="46"/>
      <c r="D121" s="49"/>
      <c r="E121" s="48"/>
      <c r="F121" s="46"/>
      <c r="G121" s="46"/>
      <c r="H121" s="46"/>
      <c r="I121" s="46"/>
      <c r="J121" s="48"/>
      <c r="K121" s="46"/>
      <c r="L121" s="47"/>
      <c r="M121" s="47"/>
      <c r="N121" s="18" t="s">
        <v>1</v>
      </c>
      <c r="O121" s="51"/>
    </row>
    <row r="122" spans="1:15" x14ac:dyDescent="0.25">
      <c r="A122" s="46"/>
      <c r="B122" s="47"/>
      <c r="C122" s="46"/>
      <c r="D122" s="49"/>
      <c r="E122" s="48"/>
      <c r="F122" s="46"/>
      <c r="G122" s="46"/>
      <c r="H122" s="46"/>
      <c r="I122" s="46"/>
      <c r="J122" s="48"/>
      <c r="K122" s="46"/>
      <c r="L122" s="47"/>
      <c r="M122" s="47"/>
      <c r="N122" s="18" t="s">
        <v>7</v>
      </c>
      <c r="O122" s="51"/>
    </row>
    <row r="123" spans="1:15" x14ac:dyDescent="0.25">
      <c r="A123" s="46"/>
      <c r="B123" s="47"/>
      <c r="C123" s="46"/>
      <c r="D123" s="49"/>
      <c r="E123" s="48"/>
      <c r="F123" s="46"/>
      <c r="G123" s="46"/>
      <c r="H123" s="46"/>
      <c r="I123" s="46"/>
      <c r="J123" s="48"/>
      <c r="K123" s="46"/>
      <c r="L123" s="47"/>
      <c r="M123" s="47"/>
      <c r="N123" s="18" t="s">
        <v>2</v>
      </c>
      <c r="O123" s="51"/>
    </row>
    <row r="124" spans="1:15" ht="31.5" x14ac:dyDescent="0.25">
      <c r="A124" s="46">
        <v>8</v>
      </c>
      <c r="B124" s="47" t="s">
        <v>97</v>
      </c>
      <c r="C124" s="48">
        <v>8.1</v>
      </c>
      <c r="D124" s="49" t="s">
        <v>294</v>
      </c>
      <c r="E124" s="48"/>
      <c r="F124" s="46" t="s">
        <v>393</v>
      </c>
      <c r="G124" s="46" t="s">
        <v>213</v>
      </c>
      <c r="H124" s="46" t="s">
        <v>395</v>
      </c>
      <c r="I124" s="58" t="s">
        <v>396</v>
      </c>
      <c r="J124" s="58" t="s">
        <v>396</v>
      </c>
      <c r="K124" s="58" t="s">
        <v>396</v>
      </c>
      <c r="L124" s="58" t="s">
        <v>396</v>
      </c>
      <c r="M124" s="17" t="s">
        <v>528</v>
      </c>
      <c r="N124" s="18" t="s">
        <v>0</v>
      </c>
      <c r="O124" s="10">
        <f t="shared" si="6"/>
        <v>2193.75</v>
      </c>
    </row>
    <row r="125" spans="1:15" ht="31.5" x14ac:dyDescent="0.25">
      <c r="A125" s="46"/>
      <c r="B125" s="47"/>
      <c r="C125" s="48"/>
      <c r="D125" s="49"/>
      <c r="E125" s="48"/>
      <c r="F125" s="46"/>
      <c r="G125" s="46"/>
      <c r="H125" s="46"/>
      <c r="I125" s="58"/>
      <c r="J125" s="58"/>
      <c r="K125" s="58"/>
      <c r="L125" s="58"/>
      <c r="M125" s="17" t="s">
        <v>529</v>
      </c>
      <c r="N125" s="18" t="s">
        <v>0</v>
      </c>
      <c r="O125" s="10">
        <f t="shared" si="6"/>
        <v>2193.75</v>
      </c>
    </row>
    <row r="126" spans="1:15" ht="31.5" x14ac:dyDescent="0.25">
      <c r="A126" s="46"/>
      <c r="B126" s="47"/>
      <c r="C126" s="48"/>
      <c r="D126" s="49"/>
      <c r="E126" s="48"/>
      <c r="F126" s="46"/>
      <c r="G126" s="46"/>
      <c r="H126" s="46"/>
      <c r="I126" s="58"/>
      <c r="J126" s="58"/>
      <c r="K126" s="58"/>
      <c r="L126" s="58"/>
      <c r="M126" s="17" t="s">
        <v>530</v>
      </c>
      <c r="N126" s="18" t="s">
        <v>0</v>
      </c>
      <c r="O126" s="10">
        <f t="shared" si="6"/>
        <v>2193.75</v>
      </c>
    </row>
    <row r="127" spans="1:15" ht="47.25" x14ac:dyDescent="0.25">
      <c r="A127" s="46"/>
      <c r="B127" s="47"/>
      <c r="C127" s="48"/>
      <c r="D127" s="49"/>
      <c r="E127" s="48"/>
      <c r="F127" s="46"/>
      <c r="G127" s="46"/>
      <c r="H127" s="46"/>
      <c r="I127" s="58"/>
      <c r="J127" s="58"/>
      <c r="K127" s="58"/>
      <c r="L127" s="58"/>
      <c r="M127" s="17" t="s">
        <v>531</v>
      </c>
      <c r="N127" s="18" t="s">
        <v>0</v>
      </c>
      <c r="O127" s="10">
        <f t="shared" si="6"/>
        <v>2193.75</v>
      </c>
    </row>
    <row r="128" spans="1:15" ht="47.25" x14ac:dyDescent="0.25">
      <c r="A128" s="46"/>
      <c r="B128" s="47"/>
      <c r="C128" s="48"/>
      <c r="D128" s="49"/>
      <c r="E128" s="48"/>
      <c r="F128" s="46"/>
      <c r="G128" s="46"/>
      <c r="H128" s="46"/>
      <c r="I128" s="58"/>
      <c r="J128" s="58"/>
      <c r="K128" s="58"/>
      <c r="L128" s="58"/>
      <c r="M128" s="17" t="s">
        <v>533</v>
      </c>
      <c r="N128" s="18" t="s">
        <v>1</v>
      </c>
      <c r="O128" s="10">
        <f t="shared" si="6"/>
        <v>2193.75</v>
      </c>
    </row>
    <row r="129" spans="1:15" x14ac:dyDescent="0.25">
      <c r="A129" s="46"/>
      <c r="B129" s="47"/>
      <c r="C129" s="48"/>
      <c r="D129" s="49"/>
      <c r="E129" s="48"/>
      <c r="F129" s="46"/>
      <c r="G129" s="46"/>
      <c r="H129" s="46"/>
      <c r="I129" s="58"/>
      <c r="J129" s="58"/>
      <c r="K129" s="58"/>
      <c r="L129" s="58"/>
      <c r="M129" s="46" t="s">
        <v>532</v>
      </c>
      <c r="N129" s="18" t="s">
        <v>11</v>
      </c>
      <c r="O129" s="10">
        <f t="shared" si="6"/>
        <v>2193.75</v>
      </c>
    </row>
    <row r="130" spans="1:15" x14ac:dyDescent="0.25">
      <c r="A130" s="46"/>
      <c r="B130" s="47"/>
      <c r="C130" s="48"/>
      <c r="D130" s="49"/>
      <c r="E130" s="48"/>
      <c r="F130" s="46"/>
      <c r="G130" s="46"/>
      <c r="H130" s="46"/>
      <c r="I130" s="58"/>
      <c r="J130" s="58"/>
      <c r="K130" s="58"/>
      <c r="L130" s="58"/>
      <c r="M130" s="46"/>
      <c r="N130" s="18" t="s">
        <v>12</v>
      </c>
      <c r="O130" s="10">
        <f t="shared" si="6"/>
        <v>2193.75</v>
      </c>
    </row>
    <row r="131" spans="1:15" x14ac:dyDescent="0.25">
      <c r="A131" s="46"/>
      <c r="B131" s="47"/>
      <c r="C131" s="48"/>
      <c r="D131" s="49"/>
      <c r="E131" s="48"/>
      <c r="F131" s="46"/>
      <c r="G131" s="46"/>
      <c r="H131" s="46"/>
      <c r="I131" s="58"/>
      <c r="J131" s="58"/>
      <c r="K131" s="58"/>
      <c r="L131" s="58"/>
      <c r="M131" s="46"/>
      <c r="N131" s="18" t="s">
        <v>9</v>
      </c>
      <c r="O131" s="10">
        <f t="shared" si="6"/>
        <v>2193.75</v>
      </c>
    </row>
    <row r="132" spans="1:15" ht="94.5" x14ac:dyDescent="0.25">
      <c r="A132" s="48">
        <v>9</v>
      </c>
      <c r="B132" s="47" t="s">
        <v>98</v>
      </c>
      <c r="C132" s="48" t="s">
        <v>28</v>
      </c>
      <c r="D132" s="49" t="s">
        <v>295</v>
      </c>
      <c r="E132" s="46"/>
      <c r="F132" s="46" t="s">
        <v>394</v>
      </c>
      <c r="G132" s="46" t="s">
        <v>213</v>
      </c>
      <c r="H132" s="47" t="s">
        <v>397</v>
      </c>
      <c r="I132" s="61">
        <v>5</v>
      </c>
      <c r="J132" s="61">
        <v>1</v>
      </c>
      <c r="K132" s="61">
        <v>2</v>
      </c>
      <c r="L132" s="61">
        <v>2</v>
      </c>
      <c r="M132" s="17" t="s">
        <v>534</v>
      </c>
      <c r="N132" s="18"/>
      <c r="O132" s="10">
        <f t="shared" si="6"/>
        <v>2193.75</v>
      </c>
    </row>
    <row r="133" spans="1:15" ht="78.75" x14ac:dyDescent="0.25">
      <c r="A133" s="48"/>
      <c r="B133" s="47"/>
      <c r="C133" s="48"/>
      <c r="D133" s="49"/>
      <c r="E133" s="46"/>
      <c r="F133" s="46"/>
      <c r="G133" s="46"/>
      <c r="H133" s="47"/>
      <c r="I133" s="61"/>
      <c r="J133" s="61"/>
      <c r="K133" s="61"/>
      <c r="L133" s="61"/>
      <c r="M133" s="17" t="s">
        <v>535</v>
      </c>
      <c r="N133" s="18" t="s">
        <v>1</v>
      </c>
      <c r="O133" s="10">
        <f t="shared" si="6"/>
        <v>2193.75</v>
      </c>
    </row>
    <row r="134" spans="1:15" ht="52.5" customHeight="1" x14ac:dyDescent="0.25">
      <c r="A134" s="48"/>
      <c r="B134" s="47"/>
      <c r="C134" s="48"/>
      <c r="D134" s="49"/>
      <c r="E134" s="46"/>
      <c r="F134" s="46"/>
      <c r="G134" s="46"/>
      <c r="H134" s="19" t="s">
        <v>398</v>
      </c>
      <c r="I134" s="16">
        <v>12</v>
      </c>
      <c r="J134" s="16">
        <v>2</v>
      </c>
      <c r="K134" s="16">
        <v>5</v>
      </c>
      <c r="L134" s="16">
        <v>5</v>
      </c>
      <c r="M134" s="17" t="s">
        <v>536</v>
      </c>
      <c r="N134" s="18"/>
      <c r="O134" s="10">
        <f t="shared" si="6"/>
        <v>2193.75</v>
      </c>
    </row>
    <row r="135" spans="1:15" ht="15.75" customHeight="1" x14ac:dyDescent="0.25">
      <c r="A135" s="48"/>
      <c r="B135" s="47"/>
      <c r="C135" s="48"/>
      <c r="D135" s="49"/>
      <c r="E135" s="46"/>
      <c r="F135" s="46"/>
      <c r="G135" s="46"/>
      <c r="H135" s="47" t="s">
        <v>399</v>
      </c>
      <c r="I135" s="50">
        <v>5</v>
      </c>
      <c r="J135" s="50">
        <v>1</v>
      </c>
      <c r="K135" s="50">
        <v>2</v>
      </c>
      <c r="L135" s="50">
        <v>2</v>
      </c>
      <c r="M135" s="46" t="s">
        <v>537</v>
      </c>
      <c r="N135" s="18" t="s">
        <v>0</v>
      </c>
      <c r="O135" s="10">
        <f t="shared" si="6"/>
        <v>2193.75</v>
      </c>
    </row>
    <row r="136" spans="1:15" ht="36" customHeight="1" x14ac:dyDescent="0.25">
      <c r="A136" s="48"/>
      <c r="B136" s="47"/>
      <c r="C136" s="48"/>
      <c r="D136" s="49"/>
      <c r="E136" s="46"/>
      <c r="F136" s="46"/>
      <c r="G136" s="46"/>
      <c r="H136" s="47"/>
      <c r="I136" s="50"/>
      <c r="J136" s="50"/>
      <c r="K136" s="50"/>
      <c r="L136" s="50"/>
      <c r="M136" s="46"/>
      <c r="N136" s="18" t="s">
        <v>2</v>
      </c>
      <c r="O136" s="10">
        <f t="shared" si="6"/>
        <v>2193.75</v>
      </c>
    </row>
    <row r="137" spans="1:15" x14ac:dyDescent="0.25">
      <c r="A137" s="48"/>
      <c r="B137" s="47"/>
      <c r="C137" s="48"/>
      <c r="D137" s="49"/>
      <c r="E137" s="46"/>
      <c r="F137" s="46"/>
      <c r="G137" s="46"/>
      <c r="H137" s="47" t="s">
        <v>400</v>
      </c>
      <c r="I137" s="50">
        <v>5</v>
      </c>
      <c r="J137" s="50">
        <v>1</v>
      </c>
      <c r="K137" s="50">
        <v>2</v>
      </c>
      <c r="L137" s="50">
        <v>2</v>
      </c>
      <c r="M137" s="46" t="s">
        <v>538</v>
      </c>
      <c r="N137" s="18" t="s">
        <v>0</v>
      </c>
      <c r="O137" s="10">
        <f t="shared" si="6"/>
        <v>2193.75</v>
      </c>
    </row>
    <row r="138" spans="1:15" x14ac:dyDescent="0.25">
      <c r="A138" s="48"/>
      <c r="B138" s="47"/>
      <c r="C138" s="48"/>
      <c r="D138" s="49"/>
      <c r="E138" s="46"/>
      <c r="F138" s="46"/>
      <c r="G138" s="46"/>
      <c r="H138" s="47"/>
      <c r="I138" s="50"/>
      <c r="J138" s="50"/>
      <c r="K138" s="50"/>
      <c r="L138" s="50"/>
      <c r="M138" s="46"/>
      <c r="N138" s="18" t="s">
        <v>2</v>
      </c>
      <c r="O138" s="10">
        <f t="shared" si="6"/>
        <v>2193.75</v>
      </c>
    </row>
    <row r="139" spans="1:15" ht="31.5" x14ac:dyDescent="0.25">
      <c r="A139" s="48"/>
      <c r="B139" s="47"/>
      <c r="C139" s="48"/>
      <c r="D139" s="49"/>
      <c r="E139" s="46"/>
      <c r="F139" s="46"/>
      <c r="G139" s="46"/>
      <c r="H139" s="47"/>
      <c r="I139" s="50"/>
      <c r="J139" s="50"/>
      <c r="K139" s="50"/>
      <c r="L139" s="50"/>
      <c r="M139" s="17" t="s">
        <v>539</v>
      </c>
      <c r="N139" s="18" t="s">
        <v>0</v>
      </c>
      <c r="O139" s="10">
        <f t="shared" si="6"/>
        <v>2193.75</v>
      </c>
    </row>
    <row r="140" spans="1:15" ht="47.25" x14ac:dyDescent="0.25">
      <c r="A140" s="48"/>
      <c r="B140" s="47"/>
      <c r="C140" s="48"/>
      <c r="D140" s="49"/>
      <c r="E140" s="46"/>
      <c r="F140" s="46"/>
      <c r="G140" s="46"/>
      <c r="H140" s="47"/>
      <c r="I140" s="50"/>
      <c r="J140" s="50"/>
      <c r="K140" s="50"/>
      <c r="L140" s="50"/>
      <c r="M140" s="17" t="s">
        <v>540</v>
      </c>
      <c r="N140" s="18" t="s">
        <v>1</v>
      </c>
      <c r="O140" s="10">
        <f t="shared" si="6"/>
        <v>2193.75</v>
      </c>
    </row>
    <row r="141" spans="1:15" ht="47.25" x14ac:dyDescent="0.25">
      <c r="A141" s="48"/>
      <c r="B141" s="47"/>
      <c r="C141" s="48"/>
      <c r="D141" s="49"/>
      <c r="E141" s="46"/>
      <c r="F141" s="46"/>
      <c r="G141" s="46"/>
      <c r="H141" s="47"/>
      <c r="I141" s="50"/>
      <c r="J141" s="50"/>
      <c r="K141" s="50"/>
      <c r="L141" s="50"/>
      <c r="M141" s="17" t="s">
        <v>541</v>
      </c>
      <c r="N141" s="18" t="s">
        <v>7</v>
      </c>
      <c r="O141" s="10">
        <f t="shared" si="6"/>
        <v>2193.75</v>
      </c>
    </row>
    <row r="142" spans="1:15" x14ac:dyDescent="0.25">
      <c r="A142" s="48">
        <v>10</v>
      </c>
      <c r="B142" s="47" t="s">
        <v>89</v>
      </c>
      <c r="C142" s="48">
        <v>10.1</v>
      </c>
      <c r="D142" s="49" t="s">
        <v>296</v>
      </c>
      <c r="E142" s="46"/>
      <c r="F142" s="46" t="s">
        <v>423</v>
      </c>
      <c r="G142" s="46" t="s">
        <v>213</v>
      </c>
      <c r="H142" s="46" t="s">
        <v>460</v>
      </c>
      <c r="I142" s="48">
        <v>6</v>
      </c>
      <c r="J142" s="48">
        <v>2</v>
      </c>
      <c r="K142" s="48">
        <v>2</v>
      </c>
      <c r="L142" s="48">
        <v>2</v>
      </c>
      <c r="M142" s="46" t="s">
        <v>541</v>
      </c>
      <c r="N142" s="18" t="s">
        <v>0</v>
      </c>
      <c r="O142" s="10">
        <f t="shared" si="6"/>
        <v>2193.75</v>
      </c>
    </row>
    <row r="143" spans="1:15" x14ac:dyDescent="0.25">
      <c r="A143" s="48"/>
      <c r="B143" s="47"/>
      <c r="C143" s="48"/>
      <c r="D143" s="49"/>
      <c r="E143" s="46"/>
      <c r="F143" s="46"/>
      <c r="G143" s="46"/>
      <c r="H143" s="46"/>
      <c r="I143" s="48"/>
      <c r="J143" s="48"/>
      <c r="K143" s="48"/>
      <c r="L143" s="48"/>
      <c r="M143" s="46"/>
      <c r="N143" s="18" t="s">
        <v>1</v>
      </c>
      <c r="O143" s="10">
        <f t="shared" si="6"/>
        <v>2193.75</v>
      </c>
    </row>
    <row r="144" spans="1:15" x14ac:dyDescent="0.25">
      <c r="A144" s="48"/>
      <c r="B144" s="47"/>
      <c r="C144" s="48"/>
      <c r="D144" s="49"/>
      <c r="E144" s="46"/>
      <c r="F144" s="46"/>
      <c r="G144" s="46"/>
      <c r="H144" s="46"/>
      <c r="I144" s="48"/>
      <c r="J144" s="48"/>
      <c r="K144" s="48"/>
      <c r="L144" s="48"/>
      <c r="M144" s="46"/>
      <c r="N144" s="18" t="s">
        <v>7</v>
      </c>
      <c r="O144" s="10">
        <f t="shared" si="6"/>
        <v>2193.75</v>
      </c>
    </row>
    <row r="145" spans="1:15" x14ac:dyDescent="0.25">
      <c r="A145" s="48"/>
      <c r="B145" s="47"/>
      <c r="C145" s="48"/>
      <c r="D145" s="49"/>
      <c r="E145" s="46"/>
      <c r="F145" s="46"/>
      <c r="G145" s="46"/>
      <c r="H145" s="46"/>
      <c r="I145" s="48"/>
      <c r="J145" s="48"/>
      <c r="K145" s="48"/>
      <c r="L145" s="48"/>
      <c r="M145" s="46"/>
      <c r="N145" s="18" t="s">
        <v>2</v>
      </c>
      <c r="O145" s="10">
        <f t="shared" si="6"/>
        <v>2193.75</v>
      </c>
    </row>
    <row r="146" spans="1:15" ht="78.75" x14ac:dyDescent="0.25">
      <c r="A146" s="48"/>
      <c r="B146" s="47"/>
      <c r="C146" s="48"/>
      <c r="D146" s="49"/>
      <c r="E146" s="46"/>
      <c r="F146" s="46"/>
      <c r="G146" s="46"/>
      <c r="H146" s="17" t="s">
        <v>400</v>
      </c>
      <c r="I146" s="18">
        <v>6</v>
      </c>
      <c r="J146" s="18">
        <v>1</v>
      </c>
      <c r="K146" s="18">
        <v>2</v>
      </c>
      <c r="L146" s="18">
        <v>3</v>
      </c>
      <c r="M146" s="17" t="s">
        <v>542</v>
      </c>
      <c r="N146" s="18" t="s">
        <v>2</v>
      </c>
      <c r="O146" s="10">
        <v>27000</v>
      </c>
    </row>
    <row r="147" spans="1:15" ht="157.5" x14ac:dyDescent="0.25">
      <c r="A147" s="18">
        <v>11</v>
      </c>
      <c r="B147" s="19" t="s">
        <v>90</v>
      </c>
      <c r="C147" s="18" t="s">
        <v>29</v>
      </c>
      <c r="D147" s="17" t="s">
        <v>297</v>
      </c>
      <c r="E147" s="18"/>
      <c r="F147" s="17" t="s">
        <v>402</v>
      </c>
      <c r="G147" s="17" t="s">
        <v>213</v>
      </c>
      <c r="H147" s="17" t="s">
        <v>401</v>
      </c>
      <c r="I147" s="18">
        <v>1</v>
      </c>
      <c r="J147" s="18">
        <v>1</v>
      </c>
      <c r="K147" s="18"/>
      <c r="L147" s="18"/>
      <c r="M147" s="17" t="s">
        <v>543</v>
      </c>
      <c r="N147" s="18" t="s">
        <v>2</v>
      </c>
      <c r="O147" s="10" t="s">
        <v>15</v>
      </c>
    </row>
    <row r="148" spans="1:15" ht="63" x14ac:dyDescent="0.25">
      <c r="A148" s="48">
        <v>12</v>
      </c>
      <c r="B148" s="47" t="s">
        <v>91</v>
      </c>
      <c r="C148" s="48" t="s">
        <v>14</v>
      </c>
      <c r="D148" s="46" t="s">
        <v>407</v>
      </c>
      <c r="E148" s="46" t="s">
        <v>404</v>
      </c>
      <c r="F148" s="46" t="s">
        <v>403</v>
      </c>
      <c r="G148" s="46" t="s">
        <v>214</v>
      </c>
      <c r="H148" s="46" t="s">
        <v>459</v>
      </c>
      <c r="I148" s="46"/>
      <c r="J148" s="46"/>
      <c r="K148" s="46"/>
      <c r="L148" s="46"/>
      <c r="M148" s="17" t="s">
        <v>544</v>
      </c>
      <c r="N148" s="21" t="s">
        <v>0</v>
      </c>
      <c r="O148" s="10">
        <f>650*7*12/20</f>
        <v>2730</v>
      </c>
    </row>
    <row r="149" spans="1:15" ht="31.5" x14ac:dyDescent="0.25">
      <c r="A149" s="48"/>
      <c r="B149" s="47"/>
      <c r="C149" s="48"/>
      <c r="D149" s="46"/>
      <c r="E149" s="46"/>
      <c r="F149" s="46"/>
      <c r="G149" s="46"/>
      <c r="H149" s="46"/>
      <c r="I149" s="46">
        <v>0</v>
      </c>
      <c r="J149" s="46">
        <v>1</v>
      </c>
      <c r="K149" s="46">
        <v>1</v>
      </c>
      <c r="L149" s="46">
        <v>1</v>
      </c>
      <c r="M149" s="17" t="s">
        <v>545</v>
      </c>
      <c r="N149" s="21" t="s">
        <v>2</v>
      </c>
      <c r="O149" s="10">
        <f t="shared" ref="O149:O166" si="7">650*7*12/20</f>
        <v>2730</v>
      </c>
    </row>
    <row r="150" spans="1:15" ht="94.5" x14ac:dyDescent="0.25">
      <c r="A150" s="48"/>
      <c r="B150" s="47"/>
      <c r="C150" s="48"/>
      <c r="D150" s="46"/>
      <c r="E150" s="46"/>
      <c r="F150" s="46"/>
      <c r="G150" s="46"/>
      <c r="H150" s="46" t="s">
        <v>406</v>
      </c>
      <c r="I150" s="46">
        <v>6</v>
      </c>
      <c r="J150" s="46">
        <v>10</v>
      </c>
      <c r="K150" s="48">
        <v>18</v>
      </c>
      <c r="L150" s="48">
        <v>30</v>
      </c>
      <c r="M150" s="17" t="s">
        <v>746</v>
      </c>
      <c r="N150" s="21" t="s">
        <v>7</v>
      </c>
      <c r="O150" s="10">
        <f>650*7*12/20+(8*2*7)</f>
        <v>2842</v>
      </c>
    </row>
    <row r="151" spans="1:15" ht="63" x14ac:dyDescent="0.25">
      <c r="A151" s="48"/>
      <c r="B151" s="47"/>
      <c r="C151" s="48"/>
      <c r="D151" s="46"/>
      <c r="E151" s="46"/>
      <c r="F151" s="46"/>
      <c r="G151" s="46"/>
      <c r="H151" s="46"/>
      <c r="I151" s="46"/>
      <c r="J151" s="46"/>
      <c r="K151" s="48"/>
      <c r="L151" s="48"/>
      <c r="M151" s="19" t="s">
        <v>546</v>
      </c>
      <c r="N151" s="21" t="s">
        <v>2</v>
      </c>
      <c r="O151" s="10">
        <f t="shared" si="7"/>
        <v>2730</v>
      </c>
    </row>
    <row r="152" spans="1:15" ht="94.5" x14ac:dyDescent="0.25">
      <c r="A152" s="48"/>
      <c r="B152" s="47"/>
      <c r="C152" s="48"/>
      <c r="D152" s="46"/>
      <c r="E152" s="46"/>
      <c r="F152" s="46"/>
      <c r="G152" s="46"/>
      <c r="H152" s="46"/>
      <c r="I152" s="46"/>
      <c r="J152" s="46"/>
      <c r="K152" s="48"/>
      <c r="L152" s="48"/>
      <c r="M152" s="17" t="s">
        <v>547</v>
      </c>
      <c r="N152" s="21" t="s">
        <v>2</v>
      </c>
      <c r="O152" s="10">
        <f t="shared" si="7"/>
        <v>2730</v>
      </c>
    </row>
    <row r="153" spans="1:15" ht="63" x14ac:dyDescent="0.25">
      <c r="A153" s="48"/>
      <c r="B153" s="47"/>
      <c r="C153" s="48"/>
      <c r="D153" s="46"/>
      <c r="E153" s="46"/>
      <c r="F153" s="46"/>
      <c r="G153" s="46"/>
      <c r="H153" s="46"/>
      <c r="I153" s="46"/>
      <c r="J153" s="46"/>
      <c r="K153" s="48"/>
      <c r="L153" s="48"/>
      <c r="M153" s="17" t="s">
        <v>548</v>
      </c>
      <c r="N153" s="21" t="s">
        <v>7</v>
      </c>
      <c r="O153" s="10">
        <f t="shared" si="7"/>
        <v>2730</v>
      </c>
    </row>
    <row r="154" spans="1:15" ht="63" x14ac:dyDescent="0.25">
      <c r="A154" s="48">
        <v>13</v>
      </c>
      <c r="B154" s="47" t="s">
        <v>99</v>
      </c>
      <c r="C154" s="48" t="s">
        <v>30</v>
      </c>
      <c r="D154" s="46" t="s">
        <v>298</v>
      </c>
      <c r="E154" s="46" t="s">
        <v>485</v>
      </c>
      <c r="F154" s="46" t="s">
        <v>405</v>
      </c>
      <c r="G154" s="46" t="s">
        <v>215</v>
      </c>
      <c r="H154" s="46" t="s">
        <v>408</v>
      </c>
      <c r="I154" s="47">
        <v>0</v>
      </c>
      <c r="J154" s="74">
        <v>0.4</v>
      </c>
      <c r="K154" s="74">
        <v>0.6</v>
      </c>
      <c r="L154" s="74">
        <v>0.8</v>
      </c>
      <c r="M154" s="17" t="s">
        <v>549</v>
      </c>
      <c r="N154" s="21" t="s">
        <v>10</v>
      </c>
      <c r="O154" s="10">
        <f t="shared" si="7"/>
        <v>2730</v>
      </c>
    </row>
    <row r="155" spans="1:15" x14ac:dyDescent="0.25">
      <c r="A155" s="48"/>
      <c r="B155" s="47"/>
      <c r="C155" s="48"/>
      <c r="D155" s="46"/>
      <c r="E155" s="46"/>
      <c r="F155" s="46"/>
      <c r="G155" s="46"/>
      <c r="H155" s="46"/>
      <c r="I155" s="47"/>
      <c r="J155" s="46"/>
      <c r="K155" s="46"/>
      <c r="L155" s="46"/>
      <c r="M155" s="49" t="s">
        <v>550</v>
      </c>
      <c r="N155" s="54" t="s">
        <v>2</v>
      </c>
      <c r="O155" s="10">
        <f t="shared" si="7"/>
        <v>2730</v>
      </c>
    </row>
    <row r="156" spans="1:15" x14ac:dyDescent="0.25">
      <c r="A156" s="48"/>
      <c r="B156" s="47"/>
      <c r="C156" s="48"/>
      <c r="D156" s="46"/>
      <c r="E156" s="46"/>
      <c r="F156" s="46"/>
      <c r="G156" s="46"/>
      <c r="H156" s="46"/>
      <c r="I156" s="47"/>
      <c r="J156" s="46"/>
      <c r="K156" s="46"/>
      <c r="L156" s="46"/>
      <c r="M156" s="49"/>
      <c r="N156" s="54"/>
      <c r="O156" s="10">
        <f t="shared" si="7"/>
        <v>2730</v>
      </c>
    </row>
    <row r="157" spans="1:15" ht="94.5" x14ac:dyDescent="0.25">
      <c r="A157" s="48"/>
      <c r="B157" s="47"/>
      <c r="C157" s="48"/>
      <c r="D157" s="46"/>
      <c r="E157" s="46"/>
      <c r="F157" s="46"/>
      <c r="G157" s="46"/>
      <c r="H157" s="46"/>
      <c r="I157" s="47"/>
      <c r="J157" s="46"/>
      <c r="K157" s="46"/>
      <c r="L157" s="46"/>
      <c r="M157" s="20" t="s">
        <v>551</v>
      </c>
      <c r="N157" s="21" t="s">
        <v>12</v>
      </c>
      <c r="O157" s="10">
        <f t="shared" si="7"/>
        <v>2730</v>
      </c>
    </row>
    <row r="158" spans="1:15" ht="78.75" x14ac:dyDescent="0.25">
      <c r="A158" s="48"/>
      <c r="B158" s="47"/>
      <c r="C158" s="48"/>
      <c r="D158" s="46"/>
      <c r="E158" s="46"/>
      <c r="F158" s="46"/>
      <c r="G158" s="46"/>
      <c r="H158" s="46"/>
      <c r="I158" s="47"/>
      <c r="J158" s="46"/>
      <c r="K158" s="46"/>
      <c r="L158" s="46"/>
      <c r="M158" s="17" t="s">
        <v>552</v>
      </c>
      <c r="N158" s="21" t="s">
        <v>0</v>
      </c>
      <c r="O158" s="10">
        <f t="shared" si="7"/>
        <v>2730</v>
      </c>
    </row>
    <row r="159" spans="1:15" ht="78.75" x14ac:dyDescent="0.25">
      <c r="A159" s="48"/>
      <c r="B159" s="47"/>
      <c r="C159" s="48"/>
      <c r="D159" s="46"/>
      <c r="E159" s="46"/>
      <c r="F159" s="46"/>
      <c r="G159" s="46"/>
      <c r="H159" s="46"/>
      <c r="I159" s="47"/>
      <c r="J159" s="46"/>
      <c r="K159" s="46"/>
      <c r="L159" s="46"/>
      <c r="M159" s="17" t="s">
        <v>553</v>
      </c>
      <c r="N159" s="21" t="s">
        <v>2</v>
      </c>
      <c r="O159" s="10">
        <f t="shared" si="7"/>
        <v>2730</v>
      </c>
    </row>
    <row r="160" spans="1:15" ht="110.25" x14ac:dyDescent="0.25">
      <c r="A160" s="48"/>
      <c r="B160" s="47"/>
      <c r="C160" s="48"/>
      <c r="D160" s="46"/>
      <c r="E160" s="46"/>
      <c r="F160" s="46"/>
      <c r="G160" s="46"/>
      <c r="H160" s="46"/>
      <c r="I160" s="47"/>
      <c r="J160" s="46"/>
      <c r="K160" s="46"/>
      <c r="L160" s="46"/>
      <c r="M160" s="17" t="s">
        <v>555</v>
      </c>
      <c r="N160" s="21" t="s">
        <v>7</v>
      </c>
      <c r="O160" s="10">
        <f t="shared" si="7"/>
        <v>2730</v>
      </c>
    </row>
    <row r="161" spans="1:15" ht="94.5" x14ac:dyDescent="0.25">
      <c r="A161" s="48"/>
      <c r="B161" s="47"/>
      <c r="C161" s="48"/>
      <c r="D161" s="46"/>
      <c r="E161" s="46"/>
      <c r="F161" s="46"/>
      <c r="G161" s="46"/>
      <c r="H161" s="46"/>
      <c r="I161" s="47"/>
      <c r="J161" s="46"/>
      <c r="K161" s="46"/>
      <c r="L161" s="46"/>
      <c r="M161" s="17" t="s">
        <v>554</v>
      </c>
      <c r="N161" s="21" t="s">
        <v>2</v>
      </c>
      <c r="O161" s="10">
        <f t="shared" si="7"/>
        <v>2730</v>
      </c>
    </row>
    <row r="162" spans="1:15" x14ac:dyDescent="0.25">
      <c r="A162" s="48"/>
      <c r="B162" s="47"/>
      <c r="C162" s="48"/>
      <c r="D162" s="46"/>
      <c r="E162" s="46"/>
      <c r="F162" s="46"/>
      <c r="G162" s="46"/>
      <c r="H162" s="46"/>
      <c r="I162" s="47"/>
      <c r="J162" s="46"/>
      <c r="K162" s="46"/>
      <c r="L162" s="46"/>
      <c r="M162" s="46" t="s">
        <v>556</v>
      </c>
      <c r="N162" s="21" t="s">
        <v>12</v>
      </c>
      <c r="O162" s="10">
        <f t="shared" si="7"/>
        <v>2730</v>
      </c>
    </row>
    <row r="163" spans="1:15" x14ac:dyDescent="0.25">
      <c r="A163" s="48"/>
      <c r="B163" s="47"/>
      <c r="C163" s="48"/>
      <c r="D163" s="46"/>
      <c r="E163" s="46"/>
      <c r="F163" s="46"/>
      <c r="G163" s="46"/>
      <c r="H163" s="46"/>
      <c r="I163" s="47"/>
      <c r="J163" s="46"/>
      <c r="K163" s="46"/>
      <c r="L163" s="46"/>
      <c r="M163" s="46"/>
      <c r="N163" s="21" t="s">
        <v>9</v>
      </c>
      <c r="O163" s="10">
        <f t="shared" si="7"/>
        <v>2730</v>
      </c>
    </row>
    <row r="164" spans="1:15" ht="63" x14ac:dyDescent="0.25">
      <c r="A164" s="48"/>
      <c r="B164" s="47"/>
      <c r="C164" s="48"/>
      <c r="D164" s="46"/>
      <c r="E164" s="46"/>
      <c r="F164" s="46"/>
      <c r="G164" s="46"/>
      <c r="H164" s="46"/>
      <c r="I164" s="47"/>
      <c r="J164" s="46"/>
      <c r="K164" s="46"/>
      <c r="L164" s="46"/>
      <c r="M164" s="17" t="s">
        <v>557</v>
      </c>
      <c r="N164" s="21" t="s">
        <v>1</v>
      </c>
      <c r="O164" s="10">
        <f t="shared" si="7"/>
        <v>2730</v>
      </c>
    </row>
    <row r="165" spans="1:15" ht="47.25" x14ac:dyDescent="0.25">
      <c r="A165" s="48"/>
      <c r="B165" s="47"/>
      <c r="C165" s="48"/>
      <c r="D165" s="46"/>
      <c r="E165" s="46"/>
      <c r="F165" s="46"/>
      <c r="G165" s="46"/>
      <c r="H165" s="46"/>
      <c r="I165" s="47"/>
      <c r="J165" s="46"/>
      <c r="K165" s="46"/>
      <c r="L165" s="46"/>
      <c r="M165" s="17" t="s">
        <v>558</v>
      </c>
      <c r="N165" s="21" t="s">
        <v>2</v>
      </c>
      <c r="O165" s="10">
        <f t="shared" si="7"/>
        <v>2730</v>
      </c>
    </row>
    <row r="166" spans="1:15" ht="47.25" x14ac:dyDescent="0.25">
      <c r="A166" s="48"/>
      <c r="B166" s="47"/>
      <c r="C166" s="48"/>
      <c r="D166" s="46"/>
      <c r="E166" s="46"/>
      <c r="F166" s="46"/>
      <c r="G166" s="46"/>
      <c r="H166" s="46" t="s">
        <v>484</v>
      </c>
      <c r="I166" s="54">
        <v>1</v>
      </c>
      <c r="J166" s="48">
        <v>1</v>
      </c>
      <c r="K166" s="48">
        <v>1</v>
      </c>
      <c r="L166" s="48">
        <v>1</v>
      </c>
      <c r="M166" s="20" t="s">
        <v>559</v>
      </c>
      <c r="N166" s="21" t="s">
        <v>1</v>
      </c>
      <c r="O166" s="10">
        <f t="shared" si="7"/>
        <v>2730</v>
      </c>
    </row>
    <row r="167" spans="1:15" ht="78.75" x14ac:dyDescent="0.25">
      <c r="A167" s="48"/>
      <c r="B167" s="47"/>
      <c r="C167" s="48"/>
      <c r="D167" s="46"/>
      <c r="E167" s="46"/>
      <c r="F167" s="46"/>
      <c r="G167" s="46"/>
      <c r="H167" s="46"/>
      <c r="I167" s="54"/>
      <c r="J167" s="48"/>
      <c r="K167" s="48"/>
      <c r="L167" s="48"/>
      <c r="M167" s="17" t="s">
        <v>560</v>
      </c>
      <c r="N167" s="21" t="s">
        <v>7</v>
      </c>
      <c r="O167" s="10">
        <f>650*7*12/20+(1000000)</f>
        <v>1002730</v>
      </c>
    </row>
    <row r="168" spans="1:15" ht="157.5" x14ac:dyDescent="0.25">
      <c r="A168" s="48"/>
      <c r="B168" s="47"/>
      <c r="C168" s="48"/>
      <c r="D168" s="46"/>
      <c r="E168" s="46"/>
      <c r="F168" s="46"/>
      <c r="G168" s="46"/>
      <c r="H168" s="46"/>
      <c r="I168" s="54"/>
      <c r="J168" s="48"/>
      <c r="K168" s="48"/>
      <c r="L168" s="48"/>
      <c r="M168" s="17" t="s">
        <v>561</v>
      </c>
      <c r="N168" s="21" t="s">
        <v>2</v>
      </c>
      <c r="O168" s="10">
        <f t="shared" ref="O168" si="8">650*7*12/20</f>
        <v>2730</v>
      </c>
    </row>
    <row r="169" spans="1:15" ht="30" customHeight="1" x14ac:dyDescent="0.25">
      <c r="A169" s="48">
        <v>14</v>
      </c>
      <c r="B169" s="47" t="s">
        <v>100</v>
      </c>
      <c r="C169" s="48" t="s">
        <v>31</v>
      </c>
      <c r="D169" s="46" t="s">
        <v>299</v>
      </c>
      <c r="E169" s="46" t="s">
        <v>409</v>
      </c>
      <c r="F169" s="46" t="s">
        <v>92</v>
      </c>
      <c r="G169" s="46" t="s">
        <v>216</v>
      </c>
      <c r="H169" s="46" t="s">
        <v>458</v>
      </c>
      <c r="I169" s="46">
        <v>2</v>
      </c>
      <c r="J169" s="46">
        <v>2</v>
      </c>
      <c r="K169" s="46">
        <v>2</v>
      </c>
      <c r="L169" s="48">
        <v>2</v>
      </c>
      <c r="M169" s="17" t="s">
        <v>562</v>
      </c>
      <c r="N169" s="18" t="s">
        <v>1</v>
      </c>
      <c r="O169" s="10">
        <f>650*6*12/7</f>
        <v>6685.7142857142853</v>
      </c>
    </row>
    <row r="170" spans="1:15" ht="31.5" x14ac:dyDescent="0.25">
      <c r="A170" s="48"/>
      <c r="B170" s="47"/>
      <c r="C170" s="48"/>
      <c r="D170" s="46"/>
      <c r="E170" s="68"/>
      <c r="F170" s="46"/>
      <c r="G170" s="46"/>
      <c r="H170" s="46"/>
      <c r="I170" s="46"/>
      <c r="J170" s="46"/>
      <c r="K170" s="46"/>
      <c r="L170" s="48"/>
      <c r="M170" s="17" t="s">
        <v>564</v>
      </c>
      <c r="N170" s="18" t="s">
        <v>7</v>
      </c>
      <c r="O170" s="10">
        <f>650*6*12/8</f>
        <v>5850</v>
      </c>
    </row>
    <row r="171" spans="1:15" ht="78.75" x14ac:dyDescent="0.25">
      <c r="A171" s="48"/>
      <c r="B171" s="47"/>
      <c r="C171" s="48"/>
      <c r="D171" s="46"/>
      <c r="E171" s="68"/>
      <c r="F171" s="46"/>
      <c r="G171" s="46"/>
      <c r="H171" s="46"/>
      <c r="I171" s="46"/>
      <c r="J171" s="46"/>
      <c r="K171" s="46"/>
      <c r="L171" s="48"/>
      <c r="M171" s="17" t="s">
        <v>563</v>
      </c>
      <c r="N171" s="18" t="s">
        <v>2</v>
      </c>
      <c r="O171" s="10">
        <f>650*6*12/6+(8*6*15)</f>
        <v>8520</v>
      </c>
    </row>
    <row r="172" spans="1:15" ht="63" x14ac:dyDescent="0.25">
      <c r="A172" s="48"/>
      <c r="B172" s="47"/>
      <c r="C172" s="48"/>
      <c r="D172" s="46"/>
      <c r="E172" s="68"/>
      <c r="F172" s="46"/>
      <c r="G172" s="46"/>
      <c r="H172" s="46"/>
      <c r="I172" s="46"/>
      <c r="J172" s="46"/>
      <c r="K172" s="46"/>
      <c r="L172" s="48"/>
      <c r="M172" s="17" t="s">
        <v>565</v>
      </c>
      <c r="N172" s="18" t="s">
        <v>2</v>
      </c>
      <c r="O172" s="12">
        <f>4000000+1110000</f>
        <v>5110000</v>
      </c>
    </row>
    <row r="173" spans="1:15" ht="94.5" x14ac:dyDescent="0.25">
      <c r="A173" s="48"/>
      <c r="B173" s="47"/>
      <c r="C173" s="48" t="s">
        <v>32</v>
      </c>
      <c r="D173" s="46" t="s">
        <v>300</v>
      </c>
      <c r="E173" s="68"/>
      <c r="F173" s="46" t="s">
        <v>410</v>
      </c>
      <c r="G173" s="46" t="s">
        <v>216</v>
      </c>
      <c r="H173" s="46" t="s">
        <v>457</v>
      </c>
      <c r="I173" s="46">
        <v>1</v>
      </c>
      <c r="J173" s="46">
        <v>1</v>
      </c>
      <c r="K173" s="46">
        <v>1</v>
      </c>
      <c r="L173" s="48">
        <v>1</v>
      </c>
      <c r="M173" s="17" t="s">
        <v>566</v>
      </c>
      <c r="N173" s="18" t="s">
        <v>0</v>
      </c>
      <c r="O173" s="12">
        <v>39000</v>
      </c>
    </row>
    <row r="174" spans="1:15" ht="63" x14ac:dyDescent="0.25">
      <c r="A174" s="48"/>
      <c r="B174" s="47"/>
      <c r="C174" s="48"/>
      <c r="D174" s="46"/>
      <c r="E174" s="68"/>
      <c r="F174" s="46"/>
      <c r="G174" s="46"/>
      <c r="H174" s="46"/>
      <c r="I174" s="46"/>
      <c r="J174" s="46"/>
      <c r="K174" s="46"/>
      <c r="L174" s="48"/>
      <c r="M174" s="19" t="s">
        <v>567</v>
      </c>
      <c r="N174" s="18" t="s">
        <v>7</v>
      </c>
      <c r="O174" s="10" t="s">
        <v>16</v>
      </c>
    </row>
    <row r="175" spans="1:15" ht="32.450000000000003" customHeight="1" x14ac:dyDescent="0.25">
      <c r="A175" s="48"/>
      <c r="B175" s="47"/>
      <c r="C175" s="48"/>
      <c r="D175" s="46"/>
      <c r="E175" s="68"/>
      <c r="F175" s="46"/>
      <c r="G175" s="46"/>
      <c r="H175" s="46"/>
      <c r="I175" s="46"/>
      <c r="J175" s="46"/>
      <c r="K175" s="46"/>
      <c r="L175" s="48"/>
      <c r="M175" s="19" t="s">
        <v>568</v>
      </c>
      <c r="N175" s="18" t="s">
        <v>7</v>
      </c>
      <c r="O175" s="10" t="s">
        <v>16</v>
      </c>
    </row>
    <row r="176" spans="1:15" ht="30.95" customHeight="1" x14ac:dyDescent="0.25">
      <c r="A176" s="48"/>
      <c r="B176" s="47"/>
      <c r="C176" s="48" t="s">
        <v>33</v>
      </c>
      <c r="D176" s="46" t="s">
        <v>301</v>
      </c>
      <c r="E176" s="68"/>
      <c r="F176" s="46" t="s">
        <v>304</v>
      </c>
      <c r="G176" s="46" t="s">
        <v>216</v>
      </c>
      <c r="H176" s="46" t="s">
        <v>303</v>
      </c>
      <c r="I176" s="46">
        <v>1</v>
      </c>
      <c r="J176" s="46">
        <v>1</v>
      </c>
      <c r="K176" s="46">
        <v>1</v>
      </c>
      <c r="L176" s="68"/>
      <c r="M176" s="17" t="s">
        <v>569</v>
      </c>
      <c r="N176" s="18" t="s">
        <v>1</v>
      </c>
      <c r="O176" s="57">
        <v>65000</v>
      </c>
    </row>
    <row r="177" spans="1:16" ht="34.5" customHeight="1" x14ac:dyDescent="0.25">
      <c r="A177" s="48"/>
      <c r="B177" s="47"/>
      <c r="C177" s="48"/>
      <c r="D177" s="46"/>
      <c r="E177" s="68"/>
      <c r="F177" s="46"/>
      <c r="G177" s="46"/>
      <c r="H177" s="46"/>
      <c r="I177" s="46"/>
      <c r="J177" s="46"/>
      <c r="K177" s="46"/>
      <c r="L177" s="68"/>
      <c r="M177" s="17" t="s">
        <v>570</v>
      </c>
      <c r="N177" s="18" t="s">
        <v>2</v>
      </c>
      <c r="O177" s="57"/>
    </row>
    <row r="178" spans="1:16" ht="54" customHeight="1" x14ac:dyDescent="0.25">
      <c r="A178" s="48">
        <v>15</v>
      </c>
      <c r="B178" s="47" t="s">
        <v>101</v>
      </c>
      <c r="C178" s="46" t="s">
        <v>34</v>
      </c>
      <c r="D178" s="46" t="s">
        <v>302</v>
      </c>
      <c r="E178" s="48"/>
      <c r="F178" s="46" t="s">
        <v>305</v>
      </c>
      <c r="G178" s="46" t="s">
        <v>216</v>
      </c>
      <c r="H178" s="46" t="s">
        <v>306</v>
      </c>
      <c r="I178" s="46">
        <v>456</v>
      </c>
      <c r="J178" s="46">
        <v>456</v>
      </c>
      <c r="K178" s="46">
        <v>456</v>
      </c>
      <c r="L178" s="46">
        <v>456</v>
      </c>
      <c r="M178" s="46" t="s">
        <v>571</v>
      </c>
      <c r="N178" s="18" t="s">
        <v>0</v>
      </c>
      <c r="O178" s="77">
        <f>650*4*12/5</f>
        <v>6240</v>
      </c>
    </row>
    <row r="179" spans="1:16" x14ac:dyDescent="0.25">
      <c r="A179" s="48"/>
      <c r="B179" s="47"/>
      <c r="C179" s="46"/>
      <c r="D179" s="46"/>
      <c r="E179" s="48"/>
      <c r="F179" s="46"/>
      <c r="G179" s="46"/>
      <c r="H179" s="46"/>
      <c r="I179" s="46"/>
      <c r="J179" s="46"/>
      <c r="K179" s="46"/>
      <c r="L179" s="46"/>
      <c r="M179" s="46"/>
      <c r="N179" s="18" t="s">
        <v>1</v>
      </c>
      <c r="O179" s="77"/>
    </row>
    <row r="180" spans="1:16" ht="15" customHeight="1" x14ac:dyDescent="0.25">
      <c r="A180" s="48"/>
      <c r="B180" s="47"/>
      <c r="C180" s="46"/>
      <c r="D180" s="46"/>
      <c r="E180" s="48"/>
      <c r="F180" s="46"/>
      <c r="G180" s="46"/>
      <c r="H180" s="46"/>
      <c r="I180" s="46"/>
      <c r="J180" s="46"/>
      <c r="K180" s="46"/>
      <c r="L180" s="46"/>
      <c r="M180" s="46"/>
      <c r="N180" s="18" t="s">
        <v>7</v>
      </c>
      <c r="O180" s="77"/>
    </row>
    <row r="181" spans="1:16" ht="42.95" customHeight="1" x14ac:dyDescent="0.25">
      <c r="A181" s="48"/>
      <c r="B181" s="47"/>
      <c r="C181" s="46"/>
      <c r="D181" s="46"/>
      <c r="E181" s="48"/>
      <c r="F181" s="46"/>
      <c r="G181" s="46"/>
      <c r="H181" s="46"/>
      <c r="I181" s="46"/>
      <c r="J181" s="46"/>
      <c r="K181" s="46"/>
      <c r="L181" s="46"/>
      <c r="M181" s="46"/>
      <c r="N181" s="18" t="s">
        <v>2</v>
      </c>
      <c r="O181" s="77"/>
    </row>
    <row r="182" spans="1:16" ht="33.75" customHeight="1" x14ac:dyDescent="0.25">
      <c r="A182" s="48"/>
      <c r="B182" s="47"/>
      <c r="C182" s="46"/>
      <c r="D182" s="46"/>
      <c r="E182" s="48"/>
      <c r="F182" s="46"/>
      <c r="G182" s="46"/>
      <c r="H182" s="46" t="s">
        <v>307</v>
      </c>
      <c r="I182" s="46">
        <v>2</v>
      </c>
      <c r="J182" s="46">
        <v>2</v>
      </c>
      <c r="K182" s="46">
        <v>2</v>
      </c>
      <c r="L182" s="46">
        <v>2</v>
      </c>
      <c r="M182" s="46" t="s">
        <v>572</v>
      </c>
      <c r="N182" s="18" t="s">
        <v>0</v>
      </c>
      <c r="O182" s="10">
        <f t="shared" ref="O182:O187" si="9">650*4*12/5</f>
        <v>6240</v>
      </c>
    </row>
    <row r="183" spans="1:16" ht="48.95" customHeight="1" x14ac:dyDescent="0.25">
      <c r="A183" s="48"/>
      <c r="B183" s="47"/>
      <c r="C183" s="46"/>
      <c r="D183" s="46"/>
      <c r="E183" s="48"/>
      <c r="F183" s="46"/>
      <c r="G183" s="46"/>
      <c r="H183" s="46"/>
      <c r="I183" s="46"/>
      <c r="J183" s="46"/>
      <c r="K183" s="46"/>
      <c r="L183" s="46"/>
      <c r="M183" s="46"/>
      <c r="N183" s="18" t="s">
        <v>7</v>
      </c>
      <c r="O183" s="10">
        <f t="shared" si="9"/>
        <v>6240</v>
      </c>
    </row>
    <row r="184" spans="1:16" ht="47.25" x14ac:dyDescent="0.25">
      <c r="A184" s="48"/>
      <c r="B184" s="47"/>
      <c r="C184" s="46"/>
      <c r="D184" s="46"/>
      <c r="E184" s="48"/>
      <c r="F184" s="46"/>
      <c r="G184" s="46"/>
      <c r="H184" s="46"/>
      <c r="I184" s="46"/>
      <c r="J184" s="46"/>
      <c r="K184" s="46"/>
      <c r="L184" s="46"/>
      <c r="M184" s="17" t="s">
        <v>573</v>
      </c>
      <c r="N184" s="18" t="s">
        <v>2</v>
      </c>
      <c r="O184" s="10">
        <f t="shared" si="9"/>
        <v>6240</v>
      </c>
    </row>
    <row r="185" spans="1:16" x14ac:dyDescent="0.25">
      <c r="A185" s="48"/>
      <c r="B185" s="47"/>
      <c r="C185" s="46"/>
      <c r="D185" s="46"/>
      <c r="E185" s="48"/>
      <c r="F185" s="46"/>
      <c r="G185" s="46"/>
      <c r="H185" s="46"/>
      <c r="I185" s="46"/>
      <c r="J185" s="46"/>
      <c r="K185" s="46"/>
      <c r="L185" s="46"/>
      <c r="M185" s="46" t="s">
        <v>574</v>
      </c>
      <c r="N185" s="21" t="s">
        <v>1</v>
      </c>
      <c r="O185" s="10">
        <f t="shared" si="9"/>
        <v>6240</v>
      </c>
      <c r="P185" s="2"/>
    </row>
    <row r="186" spans="1:16" x14ac:dyDescent="0.25">
      <c r="A186" s="48"/>
      <c r="B186" s="47"/>
      <c r="C186" s="46"/>
      <c r="D186" s="46"/>
      <c r="E186" s="48"/>
      <c r="F186" s="46"/>
      <c r="G186" s="46"/>
      <c r="H186" s="46"/>
      <c r="I186" s="46"/>
      <c r="J186" s="46"/>
      <c r="K186" s="46"/>
      <c r="L186" s="46"/>
      <c r="M186" s="46"/>
      <c r="N186" s="21" t="s">
        <v>2</v>
      </c>
      <c r="O186" s="10">
        <f t="shared" si="9"/>
        <v>6240</v>
      </c>
      <c r="P186" s="2"/>
    </row>
    <row r="187" spans="1:16" ht="94.5" x14ac:dyDescent="0.25">
      <c r="A187" s="48"/>
      <c r="B187" s="47"/>
      <c r="C187" s="46"/>
      <c r="D187" s="46"/>
      <c r="E187" s="48"/>
      <c r="F187" s="46"/>
      <c r="G187" s="46"/>
      <c r="H187" s="46"/>
      <c r="I187" s="46"/>
      <c r="J187" s="46"/>
      <c r="K187" s="46"/>
      <c r="L187" s="46"/>
      <c r="M187" s="17" t="s">
        <v>200</v>
      </c>
      <c r="N187" s="21" t="s">
        <v>1</v>
      </c>
      <c r="O187" s="10">
        <f t="shared" si="9"/>
        <v>6240</v>
      </c>
      <c r="P187" s="2"/>
    </row>
    <row r="188" spans="1:16" s="7" customFormat="1" ht="78.75" customHeight="1" x14ac:dyDescent="0.25">
      <c r="A188" s="54">
        <v>16</v>
      </c>
      <c r="B188" s="75" t="s">
        <v>102</v>
      </c>
      <c r="C188" s="54" t="s">
        <v>35</v>
      </c>
      <c r="D188" s="75" t="s">
        <v>309</v>
      </c>
      <c r="E188" s="75"/>
      <c r="F188" s="75" t="s">
        <v>310</v>
      </c>
      <c r="G188" s="47" t="s">
        <v>308</v>
      </c>
      <c r="H188" s="47" t="s">
        <v>456</v>
      </c>
      <c r="I188" s="76"/>
      <c r="J188" s="75" t="s">
        <v>17</v>
      </c>
      <c r="K188" s="81">
        <v>0.65</v>
      </c>
      <c r="L188" s="81">
        <v>0.65</v>
      </c>
      <c r="M188" s="36" t="s">
        <v>575</v>
      </c>
      <c r="N188" s="37" t="s">
        <v>1</v>
      </c>
      <c r="O188" s="35">
        <f>650*7*12/27</f>
        <v>2022.2222222222222</v>
      </c>
    </row>
    <row r="189" spans="1:16" s="7" customFormat="1" ht="15.75" customHeight="1" x14ac:dyDescent="0.25">
      <c r="A189" s="54"/>
      <c r="B189" s="75"/>
      <c r="C189" s="54"/>
      <c r="D189" s="75"/>
      <c r="E189" s="75"/>
      <c r="F189" s="75"/>
      <c r="G189" s="47"/>
      <c r="H189" s="47"/>
      <c r="I189" s="76"/>
      <c r="J189" s="75"/>
      <c r="K189" s="81"/>
      <c r="L189" s="81"/>
      <c r="M189" s="75" t="s">
        <v>576</v>
      </c>
      <c r="N189" s="37" t="s">
        <v>0</v>
      </c>
      <c r="O189" s="35">
        <f t="shared" ref="O189:O194" si="10">650*7*12/27</f>
        <v>2022.2222222222222</v>
      </c>
    </row>
    <row r="190" spans="1:16" s="7" customFormat="1" x14ac:dyDescent="0.25">
      <c r="A190" s="54"/>
      <c r="B190" s="75"/>
      <c r="C190" s="54"/>
      <c r="D190" s="75"/>
      <c r="E190" s="75"/>
      <c r="F190" s="75"/>
      <c r="G190" s="47"/>
      <c r="H190" s="47"/>
      <c r="I190" s="76"/>
      <c r="J190" s="75"/>
      <c r="K190" s="81"/>
      <c r="L190" s="81"/>
      <c r="M190" s="75"/>
      <c r="N190" s="37" t="s">
        <v>1</v>
      </c>
      <c r="O190" s="35">
        <f t="shared" si="10"/>
        <v>2022.2222222222222</v>
      </c>
    </row>
    <row r="191" spans="1:16" s="7" customFormat="1" x14ac:dyDescent="0.25">
      <c r="A191" s="54"/>
      <c r="B191" s="75"/>
      <c r="C191" s="54"/>
      <c r="D191" s="75"/>
      <c r="E191" s="75"/>
      <c r="F191" s="75"/>
      <c r="G191" s="47"/>
      <c r="H191" s="47"/>
      <c r="I191" s="76"/>
      <c r="J191" s="75"/>
      <c r="K191" s="81"/>
      <c r="L191" s="81"/>
      <c r="M191" s="75"/>
      <c r="N191" s="37" t="s">
        <v>7</v>
      </c>
      <c r="O191" s="35">
        <f t="shared" si="10"/>
        <v>2022.2222222222222</v>
      </c>
    </row>
    <row r="192" spans="1:16" s="7" customFormat="1" x14ac:dyDescent="0.25">
      <c r="A192" s="54"/>
      <c r="B192" s="75"/>
      <c r="C192" s="54"/>
      <c r="D192" s="75"/>
      <c r="E192" s="75"/>
      <c r="F192" s="75"/>
      <c r="G192" s="47"/>
      <c r="H192" s="47"/>
      <c r="I192" s="76"/>
      <c r="J192" s="75"/>
      <c r="K192" s="81"/>
      <c r="L192" s="81"/>
      <c r="M192" s="75"/>
      <c r="N192" s="37" t="s">
        <v>2</v>
      </c>
      <c r="O192" s="35">
        <f t="shared" si="10"/>
        <v>2022.2222222222222</v>
      </c>
    </row>
    <row r="193" spans="1:15" s="7" customFormat="1" ht="28.5" customHeight="1" x14ac:dyDescent="0.25">
      <c r="A193" s="54"/>
      <c r="B193" s="75"/>
      <c r="C193" s="54"/>
      <c r="D193" s="75"/>
      <c r="E193" s="75"/>
      <c r="F193" s="75"/>
      <c r="G193" s="47"/>
      <c r="H193" s="47"/>
      <c r="I193" s="76"/>
      <c r="J193" s="75"/>
      <c r="K193" s="81"/>
      <c r="L193" s="81"/>
      <c r="M193" s="75" t="s">
        <v>577</v>
      </c>
      <c r="N193" s="37" t="s">
        <v>0</v>
      </c>
      <c r="O193" s="35">
        <f t="shared" si="10"/>
        <v>2022.2222222222222</v>
      </c>
    </row>
    <row r="194" spans="1:15" s="7" customFormat="1" ht="33.75" customHeight="1" x14ac:dyDescent="0.25">
      <c r="A194" s="54"/>
      <c r="B194" s="75"/>
      <c r="C194" s="54"/>
      <c r="D194" s="75"/>
      <c r="E194" s="75"/>
      <c r="F194" s="75"/>
      <c r="G194" s="47"/>
      <c r="H194" s="47"/>
      <c r="I194" s="76"/>
      <c r="J194" s="75"/>
      <c r="K194" s="81"/>
      <c r="L194" s="81"/>
      <c r="M194" s="75"/>
      <c r="N194" s="37" t="s">
        <v>7</v>
      </c>
      <c r="O194" s="35">
        <f t="shared" si="10"/>
        <v>2022.2222222222222</v>
      </c>
    </row>
    <row r="195" spans="1:15" s="7" customFormat="1" ht="63" x14ac:dyDescent="0.25">
      <c r="A195" s="54"/>
      <c r="B195" s="75"/>
      <c r="C195" s="54"/>
      <c r="D195" s="75"/>
      <c r="E195" s="75"/>
      <c r="F195" s="75"/>
      <c r="G195" s="47"/>
      <c r="H195" s="47"/>
      <c r="I195" s="76"/>
      <c r="J195" s="75"/>
      <c r="K195" s="81"/>
      <c r="L195" s="81"/>
      <c r="M195" s="36" t="s">
        <v>578</v>
      </c>
      <c r="N195" s="37" t="s">
        <v>11</v>
      </c>
      <c r="O195" s="35">
        <f>650*7*12/27+(8*2*4)</f>
        <v>2086.2222222222222</v>
      </c>
    </row>
    <row r="196" spans="1:15" s="7" customFormat="1" ht="33.75" customHeight="1" x14ac:dyDescent="0.25">
      <c r="A196" s="54"/>
      <c r="B196" s="75"/>
      <c r="C196" s="54"/>
      <c r="D196" s="75"/>
      <c r="E196" s="75"/>
      <c r="F196" s="75"/>
      <c r="G196" s="47"/>
      <c r="H196" s="75" t="s">
        <v>311</v>
      </c>
      <c r="I196" s="76">
        <v>2</v>
      </c>
      <c r="J196" s="75">
        <v>1</v>
      </c>
      <c r="K196" s="80">
        <v>1</v>
      </c>
      <c r="L196" s="82">
        <v>1</v>
      </c>
      <c r="M196" s="75" t="s">
        <v>579</v>
      </c>
      <c r="N196" s="37" t="s">
        <v>1</v>
      </c>
      <c r="O196" s="35">
        <f>650*7*12/27</f>
        <v>2022.2222222222222</v>
      </c>
    </row>
    <row r="197" spans="1:15" s="7" customFormat="1" ht="39" customHeight="1" x14ac:dyDescent="0.25">
      <c r="A197" s="54"/>
      <c r="B197" s="75"/>
      <c r="C197" s="54"/>
      <c r="D197" s="75"/>
      <c r="E197" s="75"/>
      <c r="F197" s="75"/>
      <c r="G197" s="47"/>
      <c r="H197" s="75"/>
      <c r="I197" s="76"/>
      <c r="J197" s="75"/>
      <c r="K197" s="80"/>
      <c r="L197" s="82"/>
      <c r="M197" s="75"/>
      <c r="N197" s="37" t="s">
        <v>7</v>
      </c>
      <c r="O197" s="35">
        <f t="shared" ref="O197:O217" si="11">650*7*12/27</f>
        <v>2022.2222222222222</v>
      </c>
    </row>
    <row r="198" spans="1:15" s="7" customFormat="1" x14ac:dyDescent="0.25">
      <c r="A198" s="54"/>
      <c r="B198" s="75"/>
      <c r="C198" s="54"/>
      <c r="D198" s="75"/>
      <c r="E198" s="75"/>
      <c r="F198" s="75"/>
      <c r="G198" s="47"/>
      <c r="H198" s="75" t="s">
        <v>312</v>
      </c>
      <c r="I198" s="76">
        <v>9</v>
      </c>
      <c r="J198" s="75">
        <v>9</v>
      </c>
      <c r="K198" s="78">
        <v>9</v>
      </c>
      <c r="L198" s="79">
        <v>9</v>
      </c>
      <c r="M198" s="75" t="s">
        <v>313</v>
      </c>
      <c r="N198" s="37" t="s">
        <v>0</v>
      </c>
      <c r="O198" s="35">
        <f t="shared" si="11"/>
        <v>2022.2222222222222</v>
      </c>
    </row>
    <row r="199" spans="1:15" s="7" customFormat="1" ht="33" customHeight="1" x14ac:dyDescent="0.25">
      <c r="A199" s="54"/>
      <c r="B199" s="75"/>
      <c r="C199" s="54"/>
      <c r="D199" s="75"/>
      <c r="E199" s="75"/>
      <c r="F199" s="75"/>
      <c r="G199" s="47"/>
      <c r="H199" s="75"/>
      <c r="I199" s="76"/>
      <c r="J199" s="75"/>
      <c r="K199" s="78"/>
      <c r="L199" s="79"/>
      <c r="M199" s="75"/>
      <c r="N199" s="37" t="s">
        <v>1</v>
      </c>
      <c r="O199" s="35">
        <f t="shared" si="11"/>
        <v>2022.2222222222222</v>
      </c>
    </row>
    <row r="200" spans="1:15" s="7" customFormat="1" ht="28.5" customHeight="1" x14ac:dyDescent="0.25">
      <c r="A200" s="54"/>
      <c r="B200" s="75"/>
      <c r="C200" s="54"/>
      <c r="D200" s="75"/>
      <c r="E200" s="75"/>
      <c r="F200" s="75"/>
      <c r="G200" s="47"/>
      <c r="H200" s="75"/>
      <c r="I200" s="76">
        <v>0</v>
      </c>
      <c r="J200" s="75">
        <v>1</v>
      </c>
      <c r="K200" s="80">
        <v>1</v>
      </c>
      <c r="L200" s="79">
        <v>1</v>
      </c>
      <c r="M200" s="75" t="s">
        <v>314</v>
      </c>
      <c r="N200" s="37" t="s">
        <v>0</v>
      </c>
      <c r="O200" s="35">
        <f t="shared" si="11"/>
        <v>2022.2222222222222</v>
      </c>
    </row>
    <row r="201" spans="1:15" s="7" customFormat="1" ht="41.25" customHeight="1" x14ac:dyDescent="0.25">
      <c r="A201" s="54"/>
      <c r="B201" s="75"/>
      <c r="C201" s="54"/>
      <c r="D201" s="75"/>
      <c r="E201" s="75"/>
      <c r="F201" s="75"/>
      <c r="G201" s="47"/>
      <c r="H201" s="75"/>
      <c r="I201" s="76"/>
      <c r="J201" s="75"/>
      <c r="K201" s="80"/>
      <c r="L201" s="79"/>
      <c r="M201" s="75"/>
      <c r="N201" s="37" t="s">
        <v>2</v>
      </c>
      <c r="O201" s="35">
        <f t="shared" si="11"/>
        <v>2022.2222222222222</v>
      </c>
    </row>
    <row r="202" spans="1:15" s="7" customFormat="1" ht="33.75" customHeight="1" x14ac:dyDescent="0.25">
      <c r="A202" s="54"/>
      <c r="B202" s="75"/>
      <c r="C202" s="54"/>
      <c r="D202" s="75"/>
      <c r="E202" s="75"/>
      <c r="F202" s="75"/>
      <c r="G202" s="47"/>
      <c r="H202" s="75"/>
      <c r="I202" s="76">
        <v>9</v>
      </c>
      <c r="J202" s="75">
        <v>9</v>
      </c>
      <c r="K202" s="80">
        <v>9</v>
      </c>
      <c r="L202" s="79">
        <v>9</v>
      </c>
      <c r="M202" s="75" t="s">
        <v>315</v>
      </c>
      <c r="N202" s="37" t="s">
        <v>1</v>
      </c>
      <c r="O202" s="35">
        <f t="shared" si="11"/>
        <v>2022.2222222222222</v>
      </c>
    </row>
    <row r="203" spans="1:15" s="7" customFormat="1" ht="16.5" customHeight="1" x14ac:dyDescent="0.25">
      <c r="A203" s="54"/>
      <c r="B203" s="75"/>
      <c r="C203" s="54"/>
      <c r="D203" s="75"/>
      <c r="E203" s="75"/>
      <c r="F203" s="75"/>
      <c r="G203" s="47"/>
      <c r="H203" s="75"/>
      <c r="I203" s="76"/>
      <c r="J203" s="75"/>
      <c r="K203" s="80"/>
      <c r="L203" s="79"/>
      <c r="M203" s="75"/>
      <c r="N203" s="37" t="s">
        <v>7</v>
      </c>
      <c r="O203" s="35">
        <f t="shared" si="11"/>
        <v>2022.2222222222222</v>
      </c>
    </row>
    <row r="204" spans="1:15" s="7" customFormat="1" x14ac:dyDescent="0.25">
      <c r="A204" s="54"/>
      <c r="B204" s="75"/>
      <c r="C204" s="54"/>
      <c r="D204" s="75"/>
      <c r="E204" s="75"/>
      <c r="F204" s="75"/>
      <c r="G204" s="47"/>
      <c r="H204" s="75"/>
      <c r="I204" s="76"/>
      <c r="J204" s="75"/>
      <c r="K204" s="80"/>
      <c r="L204" s="79"/>
      <c r="M204" s="75"/>
      <c r="N204" s="37" t="s">
        <v>2</v>
      </c>
      <c r="O204" s="35">
        <f t="shared" si="11"/>
        <v>2022.2222222222222</v>
      </c>
    </row>
    <row r="205" spans="1:15" s="7" customFormat="1" x14ac:dyDescent="0.25">
      <c r="A205" s="54"/>
      <c r="B205" s="75"/>
      <c r="C205" s="76" t="s">
        <v>36</v>
      </c>
      <c r="D205" s="75" t="s">
        <v>316</v>
      </c>
      <c r="E205" s="75"/>
      <c r="F205" s="75" t="s">
        <v>317</v>
      </c>
      <c r="G205" s="47" t="s">
        <v>308</v>
      </c>
      <c r="H205" s="75" t="s">
        <v>455</v>
      </c>
      <c r="I205" s="76">
        <v>0</v>
      </c>
      <c r="J205" s="76">
        <v>0</v>
      </c>
      <c r="K205" s="76">
        <v>0</v>
      </c>
      <c r="L205" s="76">
        <v>0</v>
      </c>
      <c r="M205" s="75" t="s">
        <v>580</v>
      </c>
      <c r="N205" s="37" t="s">
        <v>0</v>
      </c>
      <c r="O205" s="35">
        <f t="shared" si="11"/>
        <v>2022.2222222222222</v>
      </c>
    </row>
    <row r="206" spans="1:15" s="7" customFormat="1" x14ac:dyDescent="0.25">
      <c r="A206" s="54"/>
      <c r="B206" s="75"/>
      <c r="C206" s="76"/>
      <c r="D206" s="75"/>
      <c r="E206" s="75"/>
      <c r="F206" s="75"/>
      <c r="G206" s="47"/>
      <c r="H206" s="75"/>
      <c r="I206" s="76"/>
      <c r="J206" s="76"/>
      <c r="K206" s="76"/>
      <c r="L206" s="76"/>
      <c r="M206" s="75"/>
      <c r="N206" s="37" t="s">
        <v>1</v>
      </c>
      <c r="O206" s="35">
        <f t="shared" si="11"/>
        <v>2022.2222222222222</v>
      </c>
    </row>
    <row r="207" spans="1:15" s="7" customFormat="1" ht="26.25" customHeight="1" x14ac:dyDescent="0.25">
      <c r="A207" s="54"/>
      <c r="B207" s="75"/>
      <c r="C207" s="76"/>
      <c r="D207" s="75"/>
      <c r="E207" s="75"/>
      <c r="F207" s="75"/>
      <c r="G207" s="47"/>
      <c r="H207" s="75"/>
      <c r="I207" s="76"/>
      <c r="J207" s="76"/>
      <c r="K207" s="76"/>
      <c r="L207" s="76"/>
      <c r="M207" s="75"/>
      <c r="N207" s="37" t="s">
        <v>7</v>
      </c>
      <c r="O207" s="35">
        <f t="shared" si="11"/>
        <v>2022.2222222222222</v>
      </c>
    </row>
    <row r="208" spans="1:15" s="7" customFormat="1" ht="33.75" customHeight="1" x14ac:dyDescent="0.25">
      <c r="A208" s="54"/>
      <c r="B208" s="75"/>
      <c r="C208" s="76"/>
      <c r="D208" s="75"/>
      <c r="E208" s="75"/>
      <c r="F208" s="75"/>
      <c r="G208" s="47"/>
      <c r="H208" s="75"/>
      <c r="I208" s="76"/>
      <c r="J208" s="76"/>
      <c r="K208" s="76"/>
      <c r="L208" s="76"/>
      <c r="M208" s="75"/>
      <c r="N208" s="37" t="s">
        <v>2</v>
      </c>
      <c r="O208" s="35">
        <f t="shared" si="11"/>
        <v>2022.2222222222222</v>
      </c>
    </row>
    <row r="209" spans="1:15" s="7" customFormat="1" ht="25.5" customHeight="1" x14ac:dyDescent="0.25">
      <c r="A209" s="54"/>
      <c r="B209" s="75"/>
      <c r="C209" s="76"/>
      <c r="D209" s="75"/>
      <c r="E209" s="75"/>
      <c r="F209" s="75"/>
      <c r="G209" s="47"/>
      <c r="H209" s="75" t="s">
        <v>454</v>
      </c>
      <c r="I209" s="76">
        <v>0</v>
      </c>
      <c r="J209" s="76">
        <v>0</v>
      </c>
      <c r="K209" s="76">
        <v>0</v>
      </c>
      <c r="L209" s="76">
        <v>0</v>
      </c>
      <c r="M209" s="75" t="s">
        <v>581</v>
      </c>
      <c r="N209" s="37" t="s">
        <v>0</v>
      </c>
      <c r="O209" s="35">
        <f t="shared" si="11"/>
        <v>2022.2222222222222</v>
      </c>
    </row>
    <row r="210" spans="1:15" s="7" customFormat="1" ht="27.75" customHeight="1" x14ac:dyDescent="0.25">
      <c r="A210" s="54"/>
      <c r="B210" s="75"/>
      <c r="C210" s="76"/>
      <c r="D210" s="75"/>
      <c r="E210" s="75"/>
      <c r="F210" s="75"/>
      <c r="G210" s="47"/>
      <c r="H210" s="75"/>
      <c r="I210" s="76"/>
      <c r="J210" s="76"/>
      <c r="K210" s="76"/>
      <c r="L210" s="76"/>
      <c r="M210" s="75"/>
      <c r="N210" s="37" t="s">
        <v>1</v>
      </c>
      <c r="O210" s="35">
        <f t="shared" si="11"/>
        <v>2022.2222222222222</v>
      </c>
    </row>
    <row r="211" spans="1:15" s="7" customFormat="1" ht="32.25" customHeight="1" x14ac:dyDescent="0.25">
      <c r="A211" s="54"/>
      <c r="B211" s="75"/>
      <c r="C211" s="76"/>
      <c r="D211" s="75"/>
      <c r="E211" s="75"/>
      <c r="F211" s="75"/>
      <c r="G211" s="47"/>
      <c r="H211" s="75"/>
      <c r="I211" s="76"/>
      <c r="J211" s="76"/>
      <c r="K211" s="76"/>
      <c r="L211" s="76"/>
      <c r="M211" s="75"/>
      <c r="N211" s="37" t="s">
        <v>7</v>
      </c>
      <c r="O211" s="35">
        <f t="shared" si="11"/>
        <v>2022.2222222222222</v>
      </c>
    </row>
    <row r="212" spans="1:15" s="7" customFormat="1" x14ac:dyDescent="0.25">
      <c r="A212" s="54"/>
      <c r="B212" s="75"/>
      <c r="C212" s="76"/>
      <c r="D212" s="75"/>
      <c r="E212" s="75"/>
      <c r="F212" s="75"/>
      <c r="G212" s="47"/>
      <c r="H212" s="75"/>
      <c r="I212" s="76"/>
      <c r="J212" s="76"/>
      <c r="K212" s="76"/>
      <c r="L212" s="76"/>
      <c r="M212" s="75"/>
      <c r="N212" s="37" t="s">
        <v>2</v>
      </c>
      <c r="O212" s="35">
        <f t="shared" si="11"/>
        <v>2022.2222222222222</v>
      </c>
    </row>
    <row r="213" spans="1:15" s="7" customFormat="1" ht="31.5" customHeight="1" x14ac:dyDescent="0.25">
      <c r="A213" s="54">
        <v>17</v>
      </c>
      <c r="B213" s="75" t="s">
        <v>103</v>
      </c>
      <c r="C213" s="54" t="s">
        <v>37</v>
      </c>
      <c r="D213" s="75" t="s">
        <v>318</v>
      </c>
      <c r="E213" s="75"/>
      <c r="F213" s="75" t="s">
        <v>319</v>
      </c>
      <c r="G213" s="47" t="s">
        <v>308</v>
      </c>
      <c r="H213" s="75" t="s">
        <v>320</v>
      </c>
      <c r="I213" s="75">
        <v>1</v>
      </c>
      <c r="J213" s="75">
        <v>1</v>
      </c>
      <c r="K213" s="75"/>
      <c r="L213" s="75"/>
      <c r="M213" s="36" t="s">
        <v>582</v>
      </c>
      <c r="N213" s="37" t="s">
        <v>0</v>
      </c>
      <c r="O213" s="35">
        <f t="shared" si="11"/>
        <v>2022.2222222222222</v>
      </c>
    </row>
    <row r="214" spans="1:15" s="7" customFormat="1" ht="63" x14ac:dyDescent="0.25">
      <c r="A214" s="54"/>
      <c r="B214" s="75"/>
      <c r="C214" s="54"/>
      <c r="D214" s="75"/>
      <c r="E214" s="75"/>
      <c r="F214" s="75"/>
      <c r="G214" s="47"/>
      <c r="H214" s="75"/>
      <c r="I214" s="75"/>
      <c r="J214" s="75"/>
      <c r="K214" s="75"/>
      <c r="L214" s="75"/>
      <c r="M214" s="36" t="s">
        <v>583</v>
      </c>
      <c r="N214" s="37" t="s">
        <v>10</v>
      </c>
      <c r="O214" s="35">
        <f t="shared" si="11"/>
        <v>2022.2222222222222</v>
      </c>
    </row>
    <row r="215" spans="1:15" s="7" customFormat="1" ht="31.5" x14ac:dyDescent="0.25">
      <c r="A215" s="54"/>
      <c r="B215" s="75"/>
      <c r="C215" s="54"/>
      <c r="D215" s="75"/>
      <c r="E215" s="75"/>
      <c r="F215" s="75"/>
      <c r="G215" s="47"/>
      <c r="H215" s="75"/>
      <c r="I215" s="75"/>
      <c r="J215" s="75"/>
      <c r="K215" s="75"/>
      <c r="L215" s="75"/>
      <c r="M215" s="36" t="s">
        <v>584</v>
      </c>
      <c r="N215" s="37" t="s">
        <v>10</v>
      </c>
      <c r="O215" s="35">
        <f t="shared" si="11"/>
        <v>2022.2222222222222</v>
      </c>
    </row>
    <row r="216" spans="1:15" s="7" customFormat="1" ht="47.25" x14ac:dyDescent="0.25">
      <c r="A216" s="54"/>
      <c r="B216" s="75"/>
      <c r="C216" s="54"/>
      <c r="D216" s="75"/>
      <c r="E216" s="75"/>
      <c r="F216" s="75"/>
      <c r="G216" s="47"/>
      <c r="H216" s="75"/>
      <c r="I216" s="75"/>
      <c r="J216" s="75"/>
      <c r="K216" s="75"/>
      <c r="L216" s="75"/>
      <c r="M216" s="36" t="s">
        <v>585</v>
      </c>
      <c r="N216" s="37" t="s">
        <v>0</v>
      </c>
      <c r="O216" s="35">
        <f t="shared" si="11"/>
        <v>2022.2222222222222</v>
      </c>
    </row>
    <row r="217" spans="1:15" s="7" customFormat="1" ht="63" x14ac:dyDescent="0.25">
      <c r="A217" s="54"/>
      <c r="B217" s="75"/>
      <c r="C217" s="54"/>
      <c r="D217" s="75"/>
      <c r="E217" s="75"/>
      <c r="F217" s="75"/>
      <c r="G217" s="47"/>
      <c r="H217" s="75"/>
      <c r="I217" s="75"/>
      <c r="J217" s="75"/>
      <c r="K217" s="75"/>
      <c r="L217" s="75"/>
      <c r="M217" s="36" t="s">
        <v>586</v>
      </c>
      <c r="N217" s="37" t="s">
        <v>1</v>
      </c>
      <c r="O217" s="35">
        <f t="shared" si="11"/>
        <v>2022.2222222222222</v>
      </c>
    </row>
    <row r="218" spans="1:15" s="7" customFormat="1" ht="47.25" x14ac:dyDescent="0.25">
      <c r="A218" s="54"/>
      <c r="B218" s="75"/>
      <c r="C218" s="54"/>
      <c r="D218" s="75"/>
      <c r="E218" s="75"/>
      <c r="F218" s="75"/>
      <c r="G218" s="47"/>
      <c r="H218" s="75"/>
      <c r="I218" s="75"/>
      <c r="J218" s="75"/>
      <c r="K218" s="75"/>
      <c r="L218" s="75"/>
      <c r="M218" s="36" t="s">
        <v>587</v>
      </c>
      <c r="N218" s="37" t="s">
        <v>7</v>
      </c>
      <c r="O218" s="35">
        <f>650*7*12/27+(8*6*15)</f>
        <v>2742.2222222222222</v>
      </c>
    </row>
    <row r="219" spans="1:15" s="7" customFormat="1" ht="63" x14ac:dyDescent="0.25">
      <c r="A219" s="54"/>
      <c r="B219" s="75"/>
      <c r="C219" s="54"/>
      <c r="D219" s="75"/>
      <c r="E219" s="75"/>
      <c r="F219" s="75"/>
      <c r="G219" s="47"/>
      <c r="H219" s="75"/>
      <c r="I219" s="75"/>
      <c r="J219" s="75"/>
      <c r="K219" s="75"/>
      <c r="L219" s="75"/>
      <c r="M219" s="36" t="s">
        <v>588</v>
      </c>
      <c r="N219" s="37" t="s">
        <v>7</v>
      </c>
      <c r="O219" s="35">
        <f>650*7*12/27</f>
        <v>2022.2222222222222</v>
      </c>
    </row>
    <row r="220" spans="1:15" s="7" customFormat="1" ht="47.25" x14ac:dyDescent="0.25">
      <c r="A220" s="54"/>
      <c r="B220" s="75"/>
      <c r="C220" s="54"/>
      <c r="D220" s="75"/>
      <c r="E220" s="75"/>
      <c r="F220" s="75"/>
      <c r="G220" s="47"/>
      <c r="H220" s="75"/>
      <c r="I220" s="75"/>
      <c r="J220" s="75"/>
      <c r="K220" s="75"/>
      <c r="L220" s="75"/>
      <c r="M220" s="36" t="s">
        <v>589</v>
      </c>
      <c r="N220" s="37" t="s">
        <v>2</v>
      </c>
      <c r="O220" s="35">
        <f t="shared" ref="O220:O225" si="12">650*7*12/27</f>
        <v>2022.2222222222222</v>
      </c>
    </row>
    <row r="221" spans="1:15" s="7" customFormat="1" ht="78.75" x14ac:dyDescent="0.25">
      <c r="A221" s="54"/>
      <c r="B221" s="75"/>
      <c r="C221" s="34" t="s">
        <v>38</v>
      </c>
      <c r="D221" s="36" t="s">
        <v>321</v>
      </c>
      <c r="E221" s="36"/>
      <c r="F221" s="36" t="s">
        <v>322</v>
      </c>
      <c r="G221" s="33" t="s">
        <v>308</v>
      </c>
      <c r="H221" s="75"/>
      <c r="I221" s="36">
        <v>0</v>
      </c>
      <c r="J221" s="36">
        <v>1</v>
      </c>
      <c r="K221" s="36"/>
      <c r="L221" s="36"/>
      <c r="M221" s="36" t="s">
        <v>590</v>
      </c>
      <c r="N221" s="37" t="s">
        <v>9</v>
      </c>
      <c r="O221" s="35">
        <f t="shared" si="12"/>
        <v>2022.2222222222222</v>
      </c>
    </row>
    <row r="222" spans="1:15" s="7" customFormat="1" ht="16.5" customHeight="1" x14ac:dyDescent="0.25">
      <c r="A222" s="54">
        <v>18</v>
      </c>
      <c r="B222" s="75" t="s">
        <v>104</v>
      </c>
      <c r="C222" s="54" t="s">
        <v>39</v>
      </c>
      <c r="D222" s="75" t="s">
        <v>324</v>
      </c>
      <c r="E222" s="75"/>
      <c r="F222" s="75" t="s">
        <v>319</v>
      </c>
      <c r="G222" s="47" t="s">
        <v>308</v>
      </c>
      <c r="H222" s="75" t="s">
        <v>323</v>
      </c>
      <c r="I222" s="75" t="s">
        <v>16</v>
      </c>
      <c r="J222" s="75" t="s">
        <v>19</v>
      </c>
      <c r="K222" s="75" t="s">
        <v>19</v>
      </c>
      <c r="L222" s="75" t="s">
        <v>19</v>
      </c>
      <c r="M222" s="75" t="s">
        <v>591</v>
      </c>
      <c r="N222" s="37" t="s">
        <v>0</v>
      </c>
      <c r="O222" s="35">
        <f t="shared" si="12"/>
        <v>2022.2222222222222</v>
      </c>
    </row>
    <row r="223" spans="1:15" s="7" customFormat="1" x14ac:dyDescent="0.25">
      <c r="A223" s="54"/>
      <c r="B223" s="75"/>
      <c r="C223" s="54"/>
      <c r="D223" s="75"/>
      <c r="E223" s="75"/>
      <c r="F223" s="75"/>
      <c r="G223" s="47"/>
      <c r="H223" s="75"/>
      <c r="I223" s="75"/>
      <c r="J223" s="75"/>
      <c r="K223" s="75"/>
      <c r="L223" s="75"/>
      <c r="M223" s="75"/>
      <c r="N223" s="37" t="s">
        <v>1</v>
      </c>
      <c r="O223" s="35">
        <f t="shared" si="12"/>
        <v>2022.2222222222222</v>
      </c>
    </row>
    <row r="224" spans="1:15" s="7" customFormat="1" x14ac:dyDescent="0.25">
      <c r="A224" s="54"/>
      <c r="B224" s="75"/>
      <c r="C224" s="54"/>
      <c r="D224" s="75"/>
      <c r="E224" s="75"/>
      <c r="F224" s="75"/>
      <c r="G224" s="47"/>
      <c r="H224" s="75"/>
      <c r="I224" s="75"/>
      <c r="J224" s="75"/>
      <c r="K224" s="75"/>
      <c r="L224" s="75"/>
      <c r="M224" s="75"/>
      <c r="N224" s="37" t="s">
        <v>7</v>
      </c>
      <c r="O224" s="35">
        <f t="shared" si="12"/>
        <v>2022.2222222222222</v>
      </c>
    </row>
    <row r="225" spans="1:15" s="7" customFormat="1" x14ac:dyDescent="0.25">
      <c r="A225" s="54"/>
      <c r="B225" s="75"/>
      <c r="C225" s="54"/>
      <c r="D225" s="75"/>
      <c r="E225" s="75"/>
      <c r="F225" s="75"/>
      <c r="G225" s="47"/>
      <c r="H225" s="75"/>
      <c r="I225" s="75"/>
      <c r="J225" s="75"/>
      <c r="K225" s="75"/>
      <c r="L225" s="75"/>
      <c r="M225" s="75"/>
      <c r="N225" s="37" t="s">
        <v>2</v>
      </c>
      <c r="O225" s="35">
        <f t="shared" si="12"/>
        <v>2022.2222222222222</v>
      </c>
    </row>
    <row r="226" spans="1:15" s="7" customFormat="1" ht="60.75" customHeight="1" x14ac:dyDescent="0.25">
      <c r="A226" s="54"/>
      <c r="B226" s="75"/>
      <c r="C226" s="54"/>
      <c r="D226" s="75"/>
      <c r="E226" s="75"/>
      <c r="F226" s="75"/>
      <c r="G226" s="47"/>
      <c r="H226" s="75"/>
      <c r="I226" s="75"/>
      <c r="J226" s="75"/>
      <c r="K226" s="75"/>
      <c r="L226" s="75"/>
      <c r="M226" s="36" t="s">
        <v>592</v>
      </c>
      <c r="N226" s="37" t="s">
        <v>2</v>
      </c>
      <c r="O226" s="35">
        <f>650*7*12/27</f>
        <v>2022.2222222222222</v>
      </c>
    </row>
    <row r="227" spans="1:15" s="7" customFormat="1" ht="60.75" customHeight="1" x14ac:dyDescent="0.25">
      <c r="A227" s="54"/>
      <c r="B227" s="75"/>
      <c r="C227" s="54"/>
      <c r="D227" s="75"/>
      <c r="E227" s="75"/>
      <c r="F227" s="75"/>
      <c r="G227" s="47"/>
      <c r="H227" s="75" t="s">
        <v>413</v>
      </c>
      <c r="I227" s="81">
        <v>0.9</v>
      </c>
      <c r="J227" s="75" t="s">
        <v>20</v>
      </c>
      <c r="K227" s="75" t="s">
        <v>20</v>
      </c>
      <c r="L227" s="75" t="s">
        <v>20</v>
      </c>
      <c r="M227" s="36" t="s">
        <v>593</v>
      </c>
      <c r="N227" s="37" t="s">
        <v>0</v>
      </c>
      <c r="O227" s="35">
        <f t="shared" ref="O227:O238" si="13">650*7*12/27</f>
        <v>2022.2222222222222</v>
      </c>
    </row>
    <row r="228" spans="1:15" s="7" customFormat="1" ht="60.75" customHeight="1" x14ac:dyDescent="0.25">
      <c r="A228" s="54"/>
      <c r="B228" s="75"/>
      <c r="C228" s="54"/>
      <c r="D228" s="75"/>
      <c r="E228" s="75"/>
      <c r="F228" s="75"/>
      <c r="G228" s="47"/>
      <c r="H228" s="75"/>
      <c r="I228" s="81"/>
      <c r="J228" s="75"/>
      <c r="K228" s="75"/>
      <c r="L228" s="75"/>
      <c r="M228" s="36" t="s">
        <v>594</v>
      </c>
      <c r="N228" s="37" t="s">
        <v>10</v>
      </c>
      <c r="O228" s="35">
        <f t="shared" si="13"/>
        <v>2022.2222222222222</v>
      </c>
    </row>
    <row r="229" spans="1:15" s="7" customFormat="1" ht="60.75" customHeight="1" x14ac:dyDescent="0.25">
      <c r="A229" s="54"/>
      <c r="B229" s="75"/>
      <c r="C229" s="54"/>
      <c r="D229" s="75"/>
      <c r="E229" s="75"/>
      <c r="F229" s="75"/>
      <c r="G229" s="47"/>
      <c r="H229" s="75"/>
      <c r="I229" s="81"/>
      <c r="J229" s="75"/>
      <c r="K229" s="75"/>
      <c r="L229" s="75"/>
      <c r="M229" s="36" t="s">
        <v>595</v>
      </c>
      <c r="N229" s="37" t="s">
        <v>0</v>
      </c>
      <c r="O229" s="35">
        <f t="shared" si="13"/>
        <v>2022.2222222222222</v>
      </c>
    </row>
    <row r="230" spans="1:15" s="7" customFormat="1" ht="60.75" customHeight="1" x14ac:dyDescent="0.25">
      <c r="A230" s="54"/>
      <c r="B230" s="75"/>
      <c r="C230" s="54"/>
      <c r="D230" s="75"/>
      <c r="E230" s="75"/>
      <c r="F230" s="75"/>
      <c r="G230" s="47"/>
      <c r="H230" s="75"/>
      <c r="I230" s="81"/>
      <c r="J230" s="75"/>
      <c r="K230" s="75"/>
      <c r="L230" s="75"/>
      <c r="M230" s="75" t="s">
        <v>596</v>
      </c>
      <c r="N230" s="37" t="s">
        <v>0</v>
      </c>
      <c r="O230" s="35">
        <f t="shared" si="13"/>
        <v>2022.2222222222222</v>
      </c>
    </row>
    <row r="231" spans="1:15" s="7" customFormat="1" ht="60.75" customHeight="1" x14ac:dyDescent="0.25">
      <c r="A231" s="54"/>
      <c r="B231" s="75"/>
      <c r="C231" s="54"/>
      <c r="D231" s="75"/>
      <c r="E231" s="75"/>
      <c r="F231" s="75"/>
      <c r="G231" s="47"/>
      <c r="H231" s="75"/>
      <c r="I231" s="81"/>
      <c r="J231" s="75"/>
      <c r="K231" s="75"/>
      <c r="L231" s="75"/>
      <c r="M231" s="75"/>
      <c r="N231" s="37" t="s">
        <v>1</v>
      </c>
      <c r="O231" s="35">
        <f t="shared" si="13"/>
        <v>2022.2222222222222</v>
      </c>
    </row>
    <row r="232" spans="1:15" s="7" customFormat="1" ht="60.75" customHeight="1" x14ac:dyDescent="0.25">
      <c r="A232" s="54"/>
      <c r="B232" s="75"/>
      <c r="C232" s="54"/>
      <c r="D232" s="75"/>
      <c r="E232" s="75"/>
      <c r="F232" s="75"/>
      <c r="G232" s="47"/>
      <c r="H232" s="75"/>
      <c r="I232" s="81"/>
      <c r="J232" s="75"/>
      <c r="K232" s="75"/>
      <c r="L232" s="75"/>
      <c r="M232" s="75"/>
      <c r="N232" s="37" t="s">
        <v>7</v>
      </c>
      <c r="O232" s="35">
        <f t="shared" si="13"/>
        <v>2022.2222222222222</v>
      </c>
    </row>
    <row r="233" spans="1:15" s="7" customFormat="1" ht="60.75" customHeight="1" x14ac:dyDescent="0.25">
      <c r="A233" s="54"/>
      <c r="B233" s="75"/>
      <c r="C233" s="54"/>
      <c r="D233" s="75"/>
      <c r="E233" s="75"/>
      <c r="F233" s="75"/>
      <c r="G233" s="47"/>
      <c r="H233" s="75"/>
      <c r="I233" s="81"/>
      <c r="J233" s="75"/>
      <c r="K233" s="75"/>
      <c r="L233" s="75"/>
      <c r="M233" s="75"/>
      <c r="N233" s="37" t="s">
        <v>2</v>
      </c>
      <c r="O233" s="35">
        <f t="shared" si="13"/>
        <v>2022.2222222222222</v>
      </c>
    </row>
    <row r="234" spans="1:15" s="7" customFormat="1" ht="60.75" customHeight="1" x14ac:dyDescent="0.25">
      <c r="A234" s="54"/>
      <c r="B234" s="75"/>
      <c r="C234" s="54"/>
      <c r="D234" s="75"/>
      <c r="E234" s="75"/>
      <c r="F234" s="75"/>
      <c r="G234" s="47"/>
      <c r="H234" s="75"/>
      <c r="I234" s="81"/>
      <c r="J234" s="75"/>
      <c r="K234" s="75"/>
      <c r="L234" s="75"/>
      <c r="M234" s="75" t="s">
        <v>597</v>
      </c>
      <c r="N234" s="37" t="s">
        <v>0</v>
      </c>
      <c r="O234" s="35">
        <f t="shared" si="13"/>
        <v>2022.2222222222222</v>
      </c>
    </row>
    <row r="235" spans="1:15" s="7" customFormat="1" ht="60.75" customHeight="1" x14ac:dyDescent="0.25">
      <c r="A235" s="54"/>
      <c r="B235" s="75"/>
      <c r="C235" s="54"/>
      <c r="D235" s="75"/>
      <c r="E235" s="75"/>
      <c r="F235" s="75"/>
      <c r="G235" s="47"/>
      <c r="H235" s="75"/>
      <c r="I235" s="81"/>
      <c r="J235" s="75"/>
      <c r="K235" s="75"/>
      <c r="L235" s="75"/>
      <c r="M235" s="75"/>
      <c r="N235" s="37" t="s">
        <v>1</v>
      </c>
      <c r="O235" s="35">
        <f t="shared" si="13"/>
        <v>2022.2222222222222</v>
      </c>
    </row>
    <row r="236" spans="1:15" s="7" customFormat="1" ht="60.75" customHeight="1" x14ac:dyDescent="0.25">
      <c r="A236" s="54"/>
      <c r="B236" s="75"/>
      <c r="C236" s="54"/>
      <c r="D236" s="75"/>
      <c r="E236" s="75"/>
      <c r="F236" s="75"/>
      <c r="G236" s="47"/>
      <c r="H236" s="75"/>
      <c r="I236" s="81"/>
      <c r="J236" s="75"/>
      <c r="K236" s="75"/>
      <c r="L236" s="75"/>
      <c r="M236" s="75"/>
      <c r="N236" s="37" t="s">
        <v>7</v>
      </c>
      <c r="O236" s="35">
        <f t="shared" si="13"/>
        <v>2022.2222222222222</v>
      </c>
    </row>
    <row r="237" spans="1:15" s="7" customFormat="1" ht="60.75" customHeight="1" x14ac:dyDescent="0.25">
      <c r="A237" s="54"/>
      <c r="B237" s="75"/>
      <c r="C237" s="54"/>
      <c r="D237" s="75"/>
      <c r="E237" s="75"/>
      <c r="F237" s="75"/>
      <c r="G237" s="47"/>
      <c r="H237" s="75"/>
      <c r="I237" s="81"/>
      <c r="J237" s="75"/>
      <c r="K237" s="75"/>
      <c r="L237" s="75"/>
      <c r="M237" s="75"/>
      <c r="N237" s="37" t="s">
        <v>2</v>
      </c>
      <c r="O237" s="35">
        <f t="shared" si="13"/>
        <v>2022.2222222222222</v>
      </c>
    </row>
    <row r="238" spans="1:15" s="7" customFormat="1" ht="47.25" x14ac:dyDescent="0.25">
      <c r="A238" s="54"/>
      <c r="B238" s="75"/>
      <c r="C238" s="54"/>
      <c r="D238" s="75"/>
      <c r="E238" s="75"/>
      <c r="F238" s="75"/>
      <c r="G238" s="47"/>
      <c r="H238" s="75"/>
      <c r="I238" s="81"/>
      <c r="J238" s="75"/>
      <c r="K238" s="75"/>
      <c r="L238" s="75"/>
      <c r="M238" s="36" t="s">
        <v>745</v>
      </c>
      <c r="N238" s="37" t="s">
        <v>2</v>
      </c>
      <c r="O238" s="35">
        <f t="shared" si="13"/>
        <v>2022.2222222222222</v>
      </c>
    </row>
    <row r="239" spans="1:15" s="7" customFormat="1" ht="47.25" x14ac:dyDescent="0.25">
      <c r="A239" s="54"/>
      <c r="B239" s="75"/>
      <c r="C239" s="54"/>
      <c r="D239" s="75"/>
      <c r="E239" s="75"/>
      <c r="F239" s="75"/>
      <c r="G239" s="47"/>
      <c r="H239" s="75"/>
      <c r="I239" s="81"/>
      <c r="J239" s="75"/>
      <c r="K239" s="75"/>
      <c r="L239" s="75"/>
      <c r="M239" s="33" t="s">
        <v>598</v>
      </c>
      <c r="N239" s="38" t="s">
        <v>2</v>
      </c>
      <c r="O239" s="35">
        <f>650*7*12/27+(16*40)</f>
        <v>2662.2222222222222</v>
      </c>
    </row>
    <row r="240" spans="1:15" x14ac:dyDescent="0.25">
      <c r="A240" s="48">
        <v>19</v>
      </c>
      <c r="B240" s="47" t="s">
        <v>105</v>
      </c>
      <c r="C240" s="46" t="s">
        <v>40</v>
      </c>
      <c r="D240" s="46" t="s">
        <v>325</v>
      </c>
      <c r="E240" s="48"/>
      <c r="F240" s="46" t="s">
        <v>411</v>
      </c>
      <c r="G240" s="46" t="s">
        <v>412</v>
      </c>
      <c r="H240" s="46" t="s">
        <v>453</v>
      </c>
      <c r="I240" s="46">
        <v>28</v>
      </c>
      <c r="J240" s="46">
        <v>35</v>
      </c>
      <c r="K240" s="46">
        <v>55</v>
      </c>
      <c r="L240" s="48"/>
      <c r="M240" s="46" t="s">
        <v>599</v>
      </c>
      <c r="N240" s="18" t="s">
        <v>10</v>
      </c>
      <c r="O240" s="84">
        <v>5000</v>
      </c>
    </row>
    <row r="241" spans="1:15" x14ac:dyDescent="0.25">
      <c r="A241" s="48"/>
      <c r="B241" s="54"/>
      <c r="C241" s="46"/>
      <c r="D241" s="46"/>
      <c r="E241" s="48"/>
      <c r="F241" s="46"/>
      <c r="G241" s="46"/>
      <c r="H241" s="46"/>
      <c r="I241" s="46"/>
      <c r="J241" s="48"/>
      <c r="K241" s="48"/>
      <c r="L241" s="48"/>
      <c r="M241" s="46"/>
      <c r="N241" s="18" t="s">
        <v>11</v>
      </c>
      <c r="O241" s="84"/>
    </row>
    <row r="242" spans="1:15" x14ac:dyDescent="0.25">
      <c r="A242" s="48"/>
      <c r="B242" s="54"/>
      <c r="C242" s="46"/>
      <c r="D242" s="46"/>
      <c r="E242" s="48"/>
      <c r="F242" s="46"/>
      <c r="G242" s="46"/>
      <c r="H242" s="46"/>
      <c r="I242" s="46"/>
      <c r="J242" s="48"/>
      <c r="K242" s="48"/>
      <c r="L242" s="48"/>
      <c r="M242" s="46"/>
      <c r="N242" s="18" t="s">
        <v>12</v>
      </c>
      <c r="O242" s="84"/>
    </row>
    <row r="243" spans="1:15" ht="36.75" customHeight="1" x14ac:dyDescent="0.25">
      <c r="A243" s="48"/>
      <c r="B243" s="54"/>
      <c r="C243" s="46"/>
      <c r="D243" s="46"/>
      <c r="E243" s="48"/>
      <c r="F243" s="46"/>
      <c r="G243" s="46"/>
      <c r="H243" s="46"/>
      <c r="I243" s="46"/>
      <c r="J243" s="48"/>
      <c r="K243" s="48"/>
      <c r="L243" s="48"/>
      <c r="M243" s="46"/>
      <c r="N243" s="18" t="s">
        <v>9</v>
      </c>
      <c r="O243" s="84"/>
    </row>
    <row r="244" spans="1:15" ht="15.75" customHeight="1" x14ac:dyDescent="0.25">
      <c r="A244" s="48">
        <v>20</v>
      </c>
      <c r="B244" s="47" t="s">
        <v>106</v>
      </c>
      <c r="C244" s="48" t="s">
        <v>41</v>
      </c>
      <c r="D244" s="46" t="s">
        <v>326</v>
      </c>
      <c r="E244" s="48"/>
      <c r="F244" s="46"/>
      <c r="G244" s="46"/>
      <c r="H244" s="46" t="s">
        <v>452</v>
      </c>
      <c r="I244" s="46">
        <v>6</v>
      </c>
      <c r="J244" s="46">
        <v>6</v>
      </c>
      <c r="K244" s="48">
        <v>6</v>
      </c>
      <c r="L244" s="48">
        <v>6</v>
      </c>
      <c r="M244" s="46" t="s">
        <v>600</v>
      </c>
      <c r="N244" s="21" t="s">
        <v>10</v>
      </c>
      <c r="O244" s="84">
        <v>1800</v>
      </c>
    </row>
    <row r="245" spans="1:15" x14ac:dyDescent="0.25">
      <c r="A245" s="48"/>
      <c r="B245" s="47"/>
      <c r="C245" s="48"/>
      <c r="D245" s="46"/>
      <c r="E245" s="48"/>
      <c r="F245" s="46"/>
      <c r="G245" s="46"/>
      <c r="H245" s="46"/>
      <c r="I245" s="46"/>
      <c r="J245" s="46"/>
      <c r="K245" s="48"/>
      <c r="L245" s="48"/>
      <c r="M245" s="46"/>
      <c r="N245" s="21" t="s">
        <v>11</v>
      </c>
      <c r="O245" s="84"/>
    </row>
    <row r="246" spans="1:15" x14ac:dyDescent="0.25">
      <c r="A246" s="48"/>
      <c r="B246" s="47"/>
      <c r="C246" s="48"/>
      <c r="D246" s="46"/>
      <c r="E246" s="48"/>
      <c r="F246" s="46"/>
      <c r="G246" s="46"/>
      <c r="H246" s="46"/>
      <c r="I246" s="46"/>
      <c r="J246" s="46"/>
      <c r="K246" s="48"/>
      <c r="L246" s="48"/>
      <c r="M246" s="46"/>
      <c r="N246" s="21" t="s">
        <v>12</v>
      </c>
      <c r="O246" s="84"/>
    </row>
    <row r="247" spans="1:15" x14ac:dyDescent="0.25">
      <c r="A247" s="48"/>
      <c r="B247" s="47"/>
      <c r="C247" s="48"/>
      <c r="D247" s="46"/>
      <c r="E247" s="48"/>
      <c r="F247" s="46"/>
      <c r="G247" s="46"/>
      <c r="H247" s="46"/>
      <c r="I247" s="46"/>
      <c r="J247" s="46"/>
      <c r="K247" s="48"/>
      <c r="L247" s="48"/>
      <c r="M247" s="46"/>
      <c r="N247" s="21" t="s">
        <v>9</v>
      </c>
      <c r="O247" s="84"/>
    </row>
    <row r="248" spans="1:15" x14ac:dyDescent="0.25">
      <c r="A248" s="48"/>
      <c r="B248" s="47"/>
      <c r="C248" s="48"/>
      <c r="D248" s="46"/>
      <c r="E248" s="48"/>
      <c r="F248" s="46"/>
      <c r="G248" s="46"/>
      <c r="H248" s="46" t="s">
        <v>139</v>
      </c>
      <c r="I248" s="46">
        <v>12</v>
      </c>
      <c r="J248" s="46">
        <v>12</v>
      </c>
      <c r="K248" s="48">
        <v>12</v>
      </c>
      <c r="L248" s="48">
        <v>12</v>
      </c>
      <c r="M248" s="46" t="s">
        <v>601</v>
      </c>
      <c r="N248" s="21" t="s">
        <v>10</v>
      </c>
      <c r="O248" s="85">
        <v>2287</v>
      </c>
    </row>
    <row r="249" spans="1:15" x14ac:dyDescent="0.25">
      <c r="A249" s="48"/>
      <c r="B249" s="47"/>
      <c r="C249" s="48"/>
      <c r="D249" s="46"/>
      <c r="E249" s="48"/>
      <c r="F249" s="46"/>
      <c r="G249" s="46"/>
      <c r="H249" s="46"/>
      <c r="I249" s="46"/>
      <c r="J249" s="46"/>
      <c r="K249" s="48"/>
      <c r="L249" s="48"/>
      <c r="M249" s="46"/>
      <c r="N249" s="18" t="s">
        <v>11</v>
      </c>
      <c r="O249" s="85"/>
    </row>
    <row r="250" spans="1:15" x14ac:dyDescent="0.25">
      <c r="A250" s="48"/>
      <c r="B250" s="47"/>
      <c r="C250" s="48"/>
      <c r="D250" s="46"/>
      <c r="E250" s="48"/>
      <c r="F250" s="46"/>
      <c r="G250" s="46"/>
      <c r="H250" s="46"/>
      <c r="I250" s="46"/>
      <c r="J250" s="46"/>
      <c r="K250" s="48"/>
      <c r="L250" s="48"/>
      <c r="M250" s="46"/>
      <c r="N250" s="18" t="s">
        <v>12</v>
      </c>
      <c r="O250" s="85"/>
    </row>
    <row r="251" spans="1:15" x14ac:dyDescent="0.25">
      <c r="A251" s="48"/>
      <c r="B251" s="47"/>
      <c r="C251" s="48"/>
      <c r="D251" s="46"/>
      <c r="E251" s="48"/>
      <c r="F251" s="46"/>
      <c r="G251" s="46"/>
      <c r="H251" s="46"/>
      <c r="I251" s="46"/>
      <c r="J251" s="46"/>
      <c r="K251" s="48"/>
      <c r="L251" s="48"/>
      <c r="M251" s="46"/>
      <c r="N251" s="18" t="s">
        <v>9</v>
      </c>
      <c r="O251" s="85"/>
    </row>
    <row r="252" spans="1:15" x14ac:dyDescent="0.25">
      <c r="A252" s="48"/>
      <c r="B252" s="47"/>
      <c r="C252" s="48"/>
      <c r="D252" s="46"/>
      <c r="E252" s="48"/>
      <c r="F252" s="46"/>
      <c r="G252" s="46"/>
      <c r="H252" s="46" t="s">
        <v>451</v>
      </c>
      <c r="I252" s="48">
        <v>6</v>
      </c>
      <c r="J252" s="46">
        <v>8</v>
      </c>
      <c r="K252" s="46">
        <v>6</v>
      </c>
      <c r="L252" s="48">
        <v>6</v>
      </c>
      <c r="M252" s="46" t="s">
        <v>602</v>
      </c>
      <c r="N252" s="18" t="s">
        <v>10</v>
      </c>
      <c r="O252" s="83">
        <v>3900</v>
      </c>
    </row>
    <row r="253" spans="1:15" x14ac:dyDescent="0.25">
      <c r="A253" s="48"/>
      <c r="B253" s="47"/>
      <c r="C253" s="48"/>
      <c r="D253" s="46"/>
      <c r="E253" s="48"/>
      <c r="F253" s="46"/>
      <c r="G253" s="46"/>
      <c r="H253" s="46"/>
      <c r="I253" s="48"/>
      <c r="J253" s="46"/>
      <c r="K253" s="46"/>
      <c r="L253" s="48"/>
      <c r="M253" s="46"/>
      <c r="N253" s="21" t="s">
        <v>11</v>
      </c>
      <c r="O253" s="83"/>
    </row>
    <row r="254" spans="1:15" x14ac:dyDescent="0.25">
      <c r="A254" s="48"/>
      <c r="B254" s="47"/>
      <c r="C254" s="48"/>
      <c r="D254" s="46"/>
      <c r="E254" s="48"/>
      <c r="F254" s="46"/>
      <c r="G254" s="46"/>
      <c r="H254" s="46"/>
      <c r="I254" s="48"/>
      <c r="J254" s="46"/>
      <c r="K254" s="46"/>
      <c r="L254" s="48"/>
      <c r="M254" s="46"/>
      <c r="N254" s="21" t="s">
        <v>9</v>
      </c>
      <c r="O254" s="83"/>
    </row>
    <row r="255" spans="1:15" ht="94.5" x14ac:dyDescent="0.25">
      <c r="A255" s="48"/>
      <c r="B255" s="47"/>
      <c r="C255" s="48"/>
      <c r="D255" s="46"/>
      <c r="E255" s="48"/>
      <c r="F255" s="46"/>
      <c r="G255" s="46"/>
      <c r="H255" s="17" t="s">
        <v>450</v>
      </c>
      <c r="I255" s="18">
        <v>1</v>
      </c>
      <c r="J255" s="17">
        <v>1</v>
      </c>
      <c r="K255" s="18">
        <v>1</v>
      </c>
      <c r="L255" s="18">
        <v>1</v>
      </c>
      <c r="M255" s="17" t="s">
        <v>603</v>
      </c>
      <c r="N255" s="21" t="s">
        <v>12</v>
      </c>
      <c r="O255" s="30">
        <v>500</v>
      </c>
    </row>
    <row r="256" spans="1:15" ht="141.75" x14ac:dyDescent="0.25">
      <c r="A256" s="48"/>
      <c r="B256" s="47"/>
      <c r="C256" s="48"/>
      <c r="D256" s="46"/>
      <c r="E256" s="48"/>
      <c r="F256" s="46"/>
      <c r="G256" s="46"/>
      <c r="H256" s="17" t="s">
        <v>449</v>
      </c>
      <c r="I256" s="18">
        <v>1</v>
      </c>
      <c r="J256" s="17">
        <v>1</v>
      </c>
      <c r="K256" s="18">
        <v>1</v>
      </c>
      <c r="L256" s="18">
        <v>1</v>
      </c>
      <c r="M256" s="17" t="s">
        <v>604</v>
      </c>
      <c r="N256" s="21" t="s">
        <v>10</v>
      </c>
      <c r="O256" s="30">
        <v>2287</v>
      </c>
    </row>
    <row r="257" spans="1:15" ht="157.5" x14ac:dyDescent="0.25">
      <c r="A257" s="48"/>
      <c r="B257" s="47"/>
      <c r="C257" s="48"/>
      <c r="D257" s="46"/>
      <c r="E257" s="48"/>
      <c r="F257" s="46"/>
      <c r="G257" s="46"/>
      <c r="H257" s="17" t="s">
        <v>448</v>
      </c>
      <c r="I257" s="18">
        <v>3</v>
      </c>
      <c r="J257" s="17">
        <v>3</v>
      </c>
      <c r="K257" s="18">
        <v>3</v>
      </c>
      <c r="L257" s="18">
        <v>3</v>
      </c>
      <c r="M257" s="17" t="s">
        <v>605</v>
      </c>
      <c r="N257" s="21" t="s">
        <v>0</v>
      </c>
      <c r="O257" s="30">
        <v>2287</v>
      </c>
    </row>
    <row r="258" spans="1:15" ht="94.5" x14ac:dyDescent="0.25">
      <c r="A258" s="48"/>
      <c r="B258" s="47"/>
      <c r="C258" s="48"/>
      <c r="D258" s="46"/>
      <c r="E258" s="48"/>
      <c r="F258" s="46"/>
      <c r="G258" s="46"/>
      <c r="H258" s="17" t="s">
        <v>447</v>
      </c>
      <c r="I258" s="18">
        <v>3</v>
      </c>
      <c r="J258" s="17">
        <v>3</v>
      </c>
      <c r="K258" s="18">
        <v>3</v>
      </c>
      <c r="L258" s="18">
        <v>3</v>
      </c>
      <c r="M258" s="17" t="s">
        <v>606</v>
      </c>
      <c r="N258" s="18" t="s">
        <v>10</v>
      </c>
      <c r="O258" s="30">
        <v>2287</v>
      </c>
    </row>
    <row r="259" spans="1:15" ht="126" x14ac:dyDescent="0.25">
      <c r="A259" s="48"/>
      <c r="B259" s="47"/>
      <c r="C259" s="48"/>
      <c r="D259" s="46"/>
      <c r="E259" s="48"/>
      <c r="F259" s="46"/>
      <c r="G259" s="46"/>
      <c r="H259" s="17" t="s">
        <v>446</v>
      </c>
      <c r="I259" s="18">
        <v>1</v>
      </c>
      <c r="J259" s="17">
        <v>2</v>
      </c>
      <c r="K259" s="18"/>
      <c r="L259" s="18"/>
      <c r="M259" s="17" t="s">
        <v>607</v>
      </c>
      <c r="N259" s="18" t="s">
        <v>11</v>
      </c>
      <c r="O259" s="30">
        <v>2287</v>
      </c>
    </row>
    <row r="260" spans="1:15" x14ac:dyDescent="0.25">
      <c r="A260" s="48"/>
      <c r="B260" s="47"/>
      <c r="C260" s="48"/>
      <c r="D260" s="46"/>
      <c r="E260" s="48"/>
      <c r="F260" s="46"/>
      <c r="G260" s="46"/>
      <c r="H260" s="46" t="s">
        <v>445</v>
      </c>
      <c r="I260" s="48">
        <v>1</v>
      </c>
      <c r="J260" s="46">
        <v>2</v>
      </c>
      <c r="K260" s="48">
        <v>2</v>
      </c>
      <c r="L260" s="48">
        <v>2</v>
      </c>
      <c r="M260" s="46" t="s">
        <v>608</v>
      </c>
      <c r="N260" s="18" t="s">
        <v>10</v>
      </c>
      <c r="O260" s="83">
        <v>2287</v>
      </c>
    </row>
    <row r="261" spans="1:15" x14ac:dyDescent="0.25">
      <c r="A261" s="48"/>
      <c r="B261" s="47"/>
      <c r="C261" s="48"/>
      <c r="D261" s="46"/>
      <c r="E261" s="48"/>
      <c r="F261" s="46"/>
      <c r="G261" s="46"/>
      <c r="H261" s="46"/>
      <c r="I261" s="48"/>
      <c r="J261" s="46"/>
      <c r="K261" s="48"/>
      <c r="L261" s="48"/>
      <c r="M261" s="46"/>
      <c r="N261" s="18" t="s">
        <v>12</v>
      </c>
      <c r="O261" s="83"/>
    </row>
    <row r="262" spans="1:15" x14ac:dyDescent="0.25">
      <c r="A262" s="48"/>
      <c r="B262" s="47"/>
      <c r="C262" s="48"/>
      <c r="D262" s="46"/>
      <c r="E262" s="48"/>
      <c r="F262" s="46"/>
      <c r="G262" s="46"/>
      <c r="H262" s="46"/>
      <c r="I262" s="48"/>
      <c r="J262" s="46"/>
      <c r="K262" s="48"/>
      <c r="L262" s="48"/>
      <c r="M262" s="46"/>
      <c r="N262" s="18" t="s">
        <v>9</v>
      </c>
      <c r="O262" s="83"/>
    </row>
    <row r="263" spans="1:15" x14ac:dyDescent="0.25">
      <c r="A263" s="48"/>
      <c r="B263" s="47"/>
      <c r="C263" s="48"/>
      <c r="D263" s="46"/>
      <c r="E263" s="48"/>
      <c r="F263" s="46"/>
      <c r="G263" s="46"/>
      <c r="H263" s="46" t="s">
        <v>444</v>
      </c>
      <c r="I263" s="48">
        <v>1</v>
      </c>
      <c r="J263" s="46">
        <v>1</v>
      </c>
      <c r="K263" s="48">
        <v>1</v>
      </c>
      <c r="L263" s="48">
        <v>1</v>
      </c>
      <c r="M263" s="46" t="s">
        <v>609</v>
      </c>
      <c r="N263" s="18" t="s">
        <v>12</v>
      </c>
      <c r="O263" s="83">
        <v>2287</v>
      </c>
    </row>
    <row r="264" spans="1:15" x14ac:dyDescent="0.25">
      <c r="A264" s="48"/>
      <c r="B264" s="47"/>
      <c r="C264" s="48"/>
      <c r="D264" s="46"/>
      <c r="E264" s="48"/>
      <c r="F264" s="46"/>
      <c r="G264" s="46"/>
      <c r="H264" s="46"/>
      <c r="I264" s="48"/>
      <c r="J264" s="46"/>
      <c r="K264" s="48"/>
      <c r="L264" s="48"/>
      <c r="M264" s="46"/>
      <c r="N264" s="21" t="s">
        <v>9</v>
      </c>
      <c r="O264" s="83"/>
    </row>
    <row r="265" spans="1:15" x14ac:dyDescent="0.25">
      <c r="A265" s="48"/>
      <c r="B265" s="47"/>
      <c r="C265" s="48"/>
      <c r="D265" s="46"/>
      <c r="E265" s="48"/>
      <c r="F265" s="46"/>
      <c r="G265" s="46"/>
      <c r="H265" s="46" t="s">
        <v>443</v>
      </c>
      <c r="I265" s="48">
        <v>1</v>
      </c>
      <c r="J265" s="46">
        <v>4</v>
      </c>
      <c r="K265" s="48">
        <v>1</v>
      </c>
      <c r="L265" s="46">
        <v>3</v>
      </c>
      <c r="M265" s="46" t="s">
        <v>610</v>
      </c>
      <c r="N265" s="21" t="s">
        <v>10</v>
      </c>
      <c r="O265" s="83">
        <v>11000</v>
      </c>
    </row>
    <row r="266" spans="1:15" x14ac:dyDescent="0.25">
      <c r="A266" s="48"/>
      <c r="B266" s="47"/>
      <c r="C266" s="48"/>
      <c r="D266" s="46"/>
      <c r="E266" s="48"/>
      <c r="F266" s="46"/>
      <c r="G266" s="46"/>
      <c r="H266" s="46"/>
      <c r="I266" s="48"/>
      <c r="J266" s="46"/>
      <c r="K266" s="48"/>
      <c r="L266" s="46"/>
      <c r="M266" s="46"/>
      <c r="N266" s="21" t="s">
        <v>11</v>
      </c>
      <c r="O266" s="83"/>
    </row>
    <row r="267" spans="1:15" x14ac:dyDescent="0.25">
      <c r="A267" s="48"/>
      <c r="B267" s="47"/>
      <c r="C267" s="48"/>
      <c r="D267" s="46"/>
      <c r="E267" s="48"/>
      <c r="F267" s="46"/>
      <c r="G267" s="46"/>
      <c r="H267" s="46"/>
      <c r="I267" s="48"/>
      <c r="J267" s="46"/>
      <c r="K267" s="48"/>
      <c r="L267" s="46"/>
      <c r="M267" s="46"/>
      <c r="N267" s="21" t="s">
        <v>12</v>
      </c>
      <c r="O267" s="83"/>
    </row>
    <row r="268" spans="1:15" x14ac:dyDescent="0.25">
      <c r="A268" s="48"/>
      <c r="B268" s="47"/>
      <c r="C268" s="48"/>
      <c r="D268" s="46"/>
      <c r="E268" s="48"/>
      <c r="F268" s="46"/>
      <c r="G268" s="46"/>
      <c r="H268" s="46"/>
      <c r="I268" s="48"/>
      <c r="J268" s="46"/>
      <c r="K268" s="48"/>
      <c r="L268" s="46"/>
      <c r="M268" s="46"/>
      <c r="N268" s="21" t="s">
        <v>9</v>
      </c>
      <c r="O268" s="83"/>
    </row>
    <row r="269" spans="1:15" x14ac:dyDescent="0.25">
      <c r="A269" s="48"/>
      <c r="B269" s="47"/>
      <c r="C269" s="48"/>
      <c r="D269" s="46"/>
      <c r="E269" s="48"/>
      <c r="F269" s="46"/>
      <c r="G269" s="46"/>
      <c r="H269" s="46" t="s">
        <v>442</v>
      </c>
      <c r="I269" s="48">
        <v>3</v>
      </c>
      <c r="J269" s="46">
        <v>3</v>
      </c>
      <c r="K269" s="48">
        <v>3</v>
      </c>
      <c r="L269" s="48">
        <v>3</v>
      </c>
      <c r="M269" s="46" t="s">
        <v>611</v>
      </c>
      <c r="N269" s="54" t="s">
        <v>0</v>
      </c>
      <c r="O269" s="86">
        <v>2287</v>
      </c>
    </row>
    <row r="270" spans="1:15" x14ac:dyDescent="0.25">
      <c r="A270" s="48"/>
      <c r="B270" s="47"/>
      <c r="C270" s="48"/>
      <c r="D270" s="46"/>
      <c r="E270" s="48"/>
      <c r="F270" s="46"/>
      <c r="G270" s="46"/>
      <c r="H270" s="46"/>
      <c r="I270" s="48"/>
      <c r="J270" s="46"/>
      <c r="K270" s="48"/>
      <c r="L270" s="48"/>
      <c r="M270" s="46"/>
      <c r="N270" s="54"/>
      <c r="O270" s="86">
        <v>2112</v>
      </c>
    </row>
    <row r="271" spans="1:15" x14ac:dyDescent="0.25">
      <c r="A271" s="48"/>
      <c r="B271" s="47"/>
      <c r="C271" s="48"/>
      <c r="D271" s="46"/>
      <c r="E271" s="48"/>
      <c r="F271" s="46"/>
      <c r="G271" s="46"/>
      <c r="H271" s="46"/>
      <c r="I271" s="48"/>
      <c r="J271" s="46"/>
      <c r="K271" s="48"/>
      <c r="L271" s="48"/>
      <c r="M271" s="46"/>
      <c r="N271" s="54"/>
      <c r="O271" s="86">
        <v>2112</v>
      </c>
    </row>
    <row r="272" spans="1:15" x14ac:dyDescent="0.25">
      <c r="A272" s="48"/>
      <c r="B272" s="47"/>
      <c r="C272" s="48"/>
      <c r="D272" s="46"/>
      <c r="E272" s="48"/>
      <c r="F272" s="46"/>
      <c r="G272" s="46"/>
      <c r="H272" s="46" t="s">
        <v>441</v>
      </c>
      <c r="I272" s="48">
        <v>2</v>
      </c>
      <c r="J272" s="46">
        <v>1</v>
      </c>
      <c r="K272" s="48">
        <v>1</v>
      </c>
      <c r="L272" s="48">
        <v>1</v>
      </c>
      <c r="M272" s="46" t="s">
        <v>612</v>
      </c>
      <c r="N272" s="18" t="s">
        <v>1</v>
      </c>
      <c r="O272" s="86">
        <v>2287</v>
      </c>
    </row>
    <row r="273" spans="1:15" x14ac:dyDescent="0.25">
      <c r="A273" s="48"/>
      <c r="B273" s="47"/>
      <c r="C273" s="48"/>
      <c r="D273" s="46"/>
      <c r="E273" s="48"/>
      <c r="F273" s="46"/>
      <c r="G273" s="46"/>
      <c r="H273" s="46"/>
      <c r="I273" s="48"/>
      <c r="J273" s="46"/>
      <c r="K273" s="48"/>
      <c r="L273" s="48"/>
      <c r="M273" s="46"/>
      <c r="N273" s="18" t="s">
        <v>2</v>
      </c>
      <c r="O273" s="86"/>
    </row>
    <row r="274" spans="1:15" ht="47.25" x14ac:dyDescent="0.25">
      <c r="A274" s="48"/>
      <c r="B274" s="47"/>
      <c r="C274" s="48"/>
      <c r="D274" s="46"/>
      <c r="E274" s="48"/>
      <c r="F274" s="46"/>
      <c r="G274" s="46"/>
      <c r="H274" s="17" t="s">
        <v>440</v>
      </c>
      <c r="I274" s="18">
        <v>1</v>
      </c>
      <c r="J274" s="17">
        <v>1</v>
      </c>
      <c r="K274" s="18">
        <v>1</v>
      </c>
      <c r="L274" s="18">
        <v>1</v>
      </c>
      <c r="M274" s="17" t="s">
        <v>613</v>
      </c>
      <c r="N274" s="18" t="s">
        <v>1</v>
      </c>
      <c r="O274" s="30">
        <v>2287</v>
      </c>
    </row>
    <row r="275" spans="1:15" x14ac:dyDescent="0.25">
      <c r="A275" s="48"/>
      <c r="B275" s="47"/>
      <c r="C275" s="48"/>
      <c r="D275" s="46"/>
      <c r="E275" s="48"/>
      <c r="F275" s="46"/>
      <c r="G275" s="46"/>
      <c r="H275" s="46" t="s">
        <v>439</v>
      </c>
      <c r="I275" s="48">
        <v>3</v>
      </c>
      <c r="J275" s="46">
        <v>3</v>
      </c>
      <c r="K275" s="48">
        <v>3</v>
      </c>
      <c r="L275" s="48">
        <v>3</v>
      </c>
      <c r="M275" s="46" t="s">
        <v>614</v>
      </c>
      <c r="N275" s="21" t="s">
        <v>0</v>
      </c>
      <c r="O275" s="83">
        <v>2287</v>
      </c>
    </row>
    <row r="276" spans="1:15" x14ac:dyDescent="0.25">
      <c r="A276" s="48"/>
      <c r="B276" s="47"/>
      <c r="C276" s="48"/>
      <c r="D276" s="46"/>
      <c r="E276" s="48"/>
      <c r="F276" s="46"/>
      <c r="G276" s="46"/>
      <c r="H276" s="46"/>
      <c r="I276" s="48"/>
      <c r="J276" s="46"/>
      <c r="K276" s="48"/>
      <c r="L276" s="48"/>
      <c r="M276" s="46"/>
      <c r="N276" s="21" t="s">
        <v>1</v>
      </c>
      <c r="O276" s="83">
        <v>2112</v>
      </c>
    </row>
    <row r="277" spans="1:15" x14ac:dyDescent="0.25">
      <c r="A277" s="48"/>
      <c r="B277" s="47"/>
      <c r="C277" s="48"/>
      <c r="D277" s="46"/>
      <c r="E277" s="48"/>
      <c r="F277" s="46"/>
      <c r="G277" s="46"/>
      <c r="H277" s="46"/>
      <c r="I277" s="48"/>
      <c r="J277" s="46"/>
      <c r="K277" s="48"/>
      <c r="L277" s="48"/>
      <c r="M277" s="46"/>
      <c r="N277" s="21" t="s">
        <v>9</v>
      </c>
      <c r="O277" s="83">
        <v>2112</v>
      </c>
    </row>
    <row r="278" spans="1:15" ht="78.75" x14ac:dyDescent="0.25">
      <c r="A278" s="48">
        <v>21</v>
      </c>
      <c r="B278" s="47" t="s">
        <v>107</v>
      </c>
      <c r="C278" s="48" t="s">
        <v>42</v>
      </c>
      <c r="D278" s="47" t="s">
        <v>327</v>
      </c>
      <c r="E278" s="48"/>
      <c r="F278" s="46" t="s">
        <v>411</v>
      </c>
      <c r="G278" s="46" t="s">
        <v>422</v>
      </c>
      <c r="H278" s="17" t="s">
        <v>438</v>
      </c>
      <c r="I278" s="18">
        <v>1</v>
      </c>
      <c r="J278" s="17">
        <v>1</v>
      </c>
      <c r="K278" s="18">
        <v>2</v>
      </c>
      <c r="L278" s="18">
        <v>1</v>
      </c>
      <c r="M278" s="17" t="s">
        <v>615</v>
      </c>
      <c r="N278" s="21" t="s">
        <v>11</v>
      </c>
      <c r="O278" s="30">
        <v>2400000</v>
      </c>
    </row>
    <row r="279" spans="1:15" ht="78.75" x14ac:dyDescent="0.25">
      <c r="A279" s="48"/>
      <c r="B279" s="47"/>
      <c r="C279" s="48"/>
      <c r="D279" s="47"/>
      <c r="E279" s="48"/>
      <c r="F279" s="46"/>
      <c r="G279" s="46"/>
      <c r="H279" s="17" t="s">
        <v>437</v>
      </c>
      <c r="I279" s="18">
        <v>1</v>
      </c>
      <c r="J279" s="17">
        <v>1</v>
      </c>
      <c r="K279" s="18">
        <v>2</v>
      </c>
      <c r="L279" s="18">
        <v>0</v>
      </c>
      <c r="M279" s="17" t="s">
        <v>616</v>
      </c>
      <c r="N279" s="18" t="s">
        <v>11</v>
      </c>
      <c r="O279" s="30">
        <v>2400000</v>
      </c>
    </row>
    <row r="280" spans="1:15" x14ac:dyDescent="0.25">
      <c r="A280" s="48"/>
      <c r="B280" s="47"/>
      <c r="C280" s="48"/>
      <c r="D280" s="47"/>
      <c r="E280" s="48"/>
      <c r="F280" s="46"/>
      <c r="G280" s="46"/>
      <c r="H280" s="46" t="s">
        <v>436</v>
      </c>
      <c r="I280" s="87">
        <v>1</v>
      </c>
      <c r="J280" s="55">
        <v>1</v>
      </c>
      <c r="K280" s="87">
        <v>2</v>
      </c>
      <c r="L280" s="48"/>
      <c r="M280" s="55" t="s">
        <v>617</v>
      </c>
      <c r="N280" s="21" t="s">
        <v>11</v>
      </c>
      <c r="O280" s="83">
        <v>2287</v>
      </c>
    </row>
    <row r="281" spans="1:15" x14ac:dyDescent="0.25">
      <c r="A281" s="48"/>
      <c r="B281" s="47"/>
      <c r="C281" s="48"/>
      <c r="D281" s="47"/>
      <c r="E281" s="48"/>
      <c r="F281" s="46"/>
      <c r="G281" s="46"/>
      <c r="H281" s="46"/>
      <c r="I281" s="87"/>
      <c r="J281" s="55"/>
      <c r="K281" s="87"/>
      <c r="L281" s="48"/>
      <c r="M281" s="55"/>
      <c r="N281" s="18" t="s">
        <v>12</v>
      </c>
      <c r="O281" s="83">
        <v>2112</v>
      </c>
    </row>
    <row r="282" spans="1:15" ht="47.25" x14ac:dyDescent="0.25">
      <c r="A282" s="48"/>
      <c r="B282" s="47"/>
      <c r="C282" s="48"/>
      <c r="D282" s="47"/>
      <c r="E282" s="48"/>
      <c r="F282" s="46"/>
      <c r="G282" s="46"/>
      <c r="H282" s="17" t="s">
        <v>435</v>
      </c>
      <c r="I282" s="18">
        <v>1</v>
      </c>
      <c r="J282" s="17">
        <v>1</v>
      </c>
      <c r="K282" s="18">
        <v>2</v>
      </c>
      <c r="L282" s="18"/>
      <c r="M282" s="17" t="s">
        <v>618</v>
      </c>
      <c r="N282" s="18" t="s">
        <v>12</v>
      </c>
      <c r="O282" s="30">
        <v>2287</v>
      </c>
    </row>
    <row r="283" spans="1:15" ht="47.25" x14ac:dyDescent="0.25">
      <c r="A283" s="48"/>
      <c r="B283" s="47"/>
      <c r="C283" s="48"/>
      <c r="D283" s="47"/>
      <c r="E283" s="48"/>
      <c r="F283" s="46"/>
      <c r="G283" s="46"/>
      <c r="H283" s="17" t="s">
        <v>418</v>
      </c>
      <c r="I283" s="18">
        <v>1</v>
      </c>
      <c r="J283" s="17">
        <v>1</v>
      </c>
      <c r="K283" s="18">
        <v>2</v>
      </c>
      <c r="L283" s="18"/>
      <c r="M283" s="17" t="s">
        <v>619</v>
      </c>
      <c r="N283" s="18" t="s">
        <v>11</v>
      </c>
      <c r="O283" s="10">
        <v>900</v>
      </c>
    </row>
    <row r="284" spans="1:15" ht="78.75" x14ac:dyDescent="0.25">
      <c r="A284" s="48"/>
      <c r="B284" s="47"/>
      <c r="C284" s="48"/>
      <c r="D284" s="47"/>
      <c r="E284" s="48"/>
      <c r="F284" s="46"/>
      <c r="G284" s="46"/>
      <c r="H284" s="17" t="s">
        <v>434</v>
      </c>
      <c r="I284" s="18">
        <v>5</v>
      </c>
      <c r="J284" s="17">
        <v>4</v>
      </c>
      <c r="K284" s="18">
        <v>5</v>
      </c>
      <c r="L284" s="18"/>
      <c r="M284" s="17" t="s">
        <v>620</v>
      </c>
      <c r="N284" s="21" t="s">
        <v>10</v>
      </c>
      <c r="O284" s="10">
        <v>3240000</v>
      </c>
    </row>
    <row r="285" spans="1:15" ht="78.75" x14ac:dyDescent="0.25">
      <c r="A285" s="48"/>
      <c r="B285" s="47"/>
      <c r="C285" s="48"/>
      <c r="D285" s="47"/>
      <c r="E285" s="48"/>
      <c r="F285" s="46"/>
      <c r="G285" s="46"/>
      <c r="H285" s="17" t="s">
        <v>434</v>
      </c>
      <c r="I285" s="18">
        <v>10</v>
      </c>
      <c r="J285" s="17">
        <v>10</v>
      </c>
      <c r="K285" s="18">
        <v>0</v>
      </c>
      <c r="L285" s="18">
        <v>4</v>
      </c>
      <c r="M285" s="17" t="s">
        <v>621</v>
      </c>
      <c r="N285" s="21" t="s">
        <v>10</v>
      </c>
      <c r="O285" s="10">
        <v>5400000</v>
      </c>
    </row>
    <row r="286" spans="1:15" ht="63" x14ac:dyDescent="0.25">
      <c r="A286" s="48"/>
      <c r="B286" s="47"/>
      <c r="C286" s="48"/>
      <c r="D286" s="47"/>
      <c r="E286" s="48"/>
      <c r="F286" s="46"/>
      <c r="G286" s="46"/>
      <c r="H286" s="17" t="s">
        <v>434</v>
      </c>
      <c r="I286" s="18">
        <v>5</v>
      </c>
      <c r="J286" s="17">
        <v>10</v>
      </c>
      <c r="K286" s="18">
        <v>0</v>
      </c>
      <c r="L286" s="18">
        <v>4</v>
      </c>
      <c r="M286" s="17" t="s">
        <v>623</v>
      </c>
      <c r="N286" s="21" t="s">
        <v>12</v>
      </c>
      <c r="O286" s="10">
        <v>5280000</v>
      </c>
    </row>
    <row r="287" spans="1:15" x14ac:dyDescent="0.25">
      <c r="A287" s="48">
        <v>22</v>
      </c>
      <c r="B287" s="47" t="s">
        <v>108</v>
      </c>
      <c r="C287" s="48" t="s">
        <v>43</v>
      </c>
      <c r="D287" s="47" t="s">
        <v>328</v>
      </c>
      <c r="E287" s="48"/>
      <c r="F287" s="46" t="s">
        <v>411</v>
      </c>
      <c r="G287" s="46" t="s">
        <v>417</v>
      </c>
      <c r="H287" s="46" t="s">
        <v>418</v>
      </c>
      <c r="I287" s="48"/>
      <c r="J287" s="46">
        <v>6</v>
      </c>
      <c r="K287" s="48"/>
      <c r="L287" s="48"/>
      <c r="M287" s="46" t="s">
        <v>622</v>
      </c>
      <c r="N287" s="18" t="s">
        <v>10</v>
      </c>
      <c r="O287" s="77">
        <v>4150</v>
      </c>
    </row>
    <row r="288" spans="1:15" x14ac:dyDescent="0.25">
      <c r="A288" s="48"/>
      <c r="B288" s="47"/>
      <c r="C288" s="48"/>
      <c r="D288" s="47"/>
      <c r="E288" s="48"/>
      <c r="F288" s="46"/>
      <c r="G288" s="46"/>
      <c r="H288" s="46"/>
      <c r="I288" s="48"/>
      <c r="J288" s="46"/>
      <c r="K288" s="48"/>
      <c r="L288" s="48"/>
      <c r="M288" s="46"/>
      <c r="N288" s="18" t="s">
        <v>11</v>
      </c>
      <c r="O288" s="77"/>
    </row>
    <row r="289" spans="1:15" x14ac:dyDescent="0.25">
      <c r="A289" s="48"/>
      <c r="B289" s="47"/>
      <c r="C289" s="48"/>
      <c r="D289" s="47"/>
      <c r="E289" s="48"/>
      <c r="F289" s="46"/>
      <c r="G289" s="46"/>
      <c r="H289" s="46"/>
      <c r="I289" s="48"/>
      <c r="J289" s="46"/>
      <c r="K289" s="48"/>
      <c r="L289" s="48"/>
      <c r="M289" s="46"/>
      <c r="N289" s="18" t="s">
        <v>12</v>
      </c>
      <c r="O289" s="77"/>
    </row>
    <row r="290" spans="1:15" x14ac:dyDescent="0.25">
      <c r="A290" s="48">
        <v>23</v>
      </c>
      <c r="B290" s="47" t="s">
        <v>110</v>
      </c>
      <c r="C290" s="47" t="s">
        <v>44</v>
      </c>
      <c r="D290" s="47" t="s">
        <v>329</v>
      </c>
      <c r="E290" s="54"/>
      <c r="F290" s="47" t="s">
        <v>416</v>
      </c>
      <c r="G290" s="46" t="s">
        <v>417</v>
      </c>
      <c r="H290" s="47" t="s">
        <v>419</v>
      </c>
      <c r="I290" s="47" t="s">
        <v>420</v>
      </c>
      <c r="J290" s="47" t="s">
        <v>421</v>
      </c>
      <c r="K290" s="47" t="s">
        <v>421</v>
      </c>
      <c r="L290" s="54"/>
      <c r="M290" s="47" t="s">
        <v>624</v>
      </c>
      <c r="N290" s="21" t="s">
        <v>10</v>
      </c>
      <c r="O290" s="86">
        <v>3872.68</v>
      </c>
    </row>
    <row r="291" spans="1:15" x14ac:dyDescent="0.25">
      <c r="A291" s="48"/>
      <c r="B291" s="47"/>
      <c r="C291" s="47"/>
      <c r="D291" s="47"/>
      <c r="E291" s="54"/>
      <c r="F291" s="47"/>
      <c r="G291" s="46"/>
      <c r="H291" s="47"/>
      <c r="I291" s="54"/>
      <c r="J291" s="54"/>
      <c r="K291" s="54"/>
      <c r="L291" s="54"/>
      <c r="M291" s="47"/>
      <c r="N291" s="21" t="s">
        <v>11</v>
      </c>
      <c r="O291" s="86"/>
    </row>
    <row r="292" spans="1:15" x14ac:dyDescent="0.25">
      <c r="A292" s="48"/>
      <c r="B292" s="47"/>
      <c r="C292" s="47"/>
      <c r="D292" s="47"/>
      <c r="E292" s="54"/>
      <c r="F292" s="47"/>
      <c r="G292" s="46"/>
      <c r="H292" s="47"/>
      <c r="I292" s="54"/>
      <c r="J292" s="54"/>
      <c r="K292" s="54"/>
      <c r="L292" s="54"/>
      <c r="M292" s="47"/>
      <c r="N292" s="21" t="s">
        <v>12</v>
      </c>
      <c r="O292" s="86"/>
    </row>
    <row r="293" spans="1:15" x14ac:dyDescent="0.25">
      <c r="A293" s="48"/>
      <c r="B293" s="47"/>
      <c r="C293" s="47"/>
      <c r="D293" s="47"/>
      <c r="E293" s="54"/>
      <c r="F293" s="47"/>
      <c r="G293" s="46"/>
      <c r="H293" s="47"/>
      <c r="I293" s="54"/>
      <c r="J293" s="54"/>
      <c r="K293" s="54"/>
      <c r="L293" s="54"/>
      <c r="M293" s="47"/>
      <c r="N293" s="21" t="s">
        <v>9</v>
      </c>
      <c r="O293" s="86"/>
    </row>
    <row r="294" spans="1:15" x14ac:dyDescent="0.25">
      <c r="A294" s="48"/>
      <c r="B294" s="47"/>
      <c r="C294" s="47"/>
      <c r="D294" s="47"/>
      <c r="E294" s="54"/>
      <c r="F294" s="47"/>
      <c r="G294" s="46"/>
      <c r="H294" s="54"/>
      <c r="I294" s="54"/>
      <c r="J294" s="54"/>
      <c r="K294" s="54"/>
      <c r="L294" s="54"/>
      <c r="M294" s="47" t="s">
        <v>625</v>
      </c>
      <c r="N294" s="21" t="s">
        <v>10</v>
      </c>
      <c r="O294" s="86">
        <v>3872.68</v>
      </c>
    </row>
    <row r="295" spans="1:15" x14ac:dyDescent="0.25">
      <c r="A295" s="48"/>
      <c r="B295" s="47"/>
      <c r="C295" s="47"/>
      <c r="D295" s="47"/>
      <c r="E295" s="54"/>
      <c r="F295" s="47"/>
      <c r="G295" s="46"/>
      <c r="H295" s="54"/>
      <c r="I295" s="54"/>
      <c r="J295" s="54"/>
      <c r="K295" s="54"/>
      <c r="L295" s="54"/>
      <c r="M295" s="47"/>
      <c r="N295" s="21" t="s">
        <v>11</v>
      </c>
      <c r="O295" s="86"/>
    </row>
    <row r="296" spans="1:15" x14ac:dyDescent="0.25">
      <c r="A296" s="48"/>
      <c r="B296" s="47"/>
      <c r="C296" s="47"/>
      <c r="D296" s="47"/>
      <c r="E296" s="54"/>
      <c r="F296" s="47"/>
      <c r="G296" s="46"/>
      <c r="H296" s="54"/>
      <c r="I296" s="54"/>
      <c r="J296" s="54"/>
      <c r="K296" s="54"/>
      <c r="L296" s="54"/>
      <c r="M296" s="47"/>
      <c r="N296" s="21" t="s">
        <v>12</v>
      </c>
      <c r="O296" s="86"/>
    </row>
    <row r="297" spans="1:15" x14ac:dyDescent="0.25">
      <c r="A297" s="48"/>
      <c r="B297" s="47"/>
      <c r="C297" s="47"/>
      <c r="D297" s="47"/>
      <c r="E297" s="54"/>
      <c r="F297" s="47"/>
      <c r="G297" s="46"/>
      <c r="H297" s="54"/>
      <c r="I297" s="54"/>
      <c r="J297" s="54"/>
      <c r="K297" s="54"/>
      <c r="L297" s="54"/>
      <c r="M297" s="47"/>
      <c r="N297" s="21" t="s">
        <v>9</v>
      </c>
      <c r="O297" s="86"/>
    </row>
    <row r="298" spans="1:15" ht="78.75" x14ac:dyDescent="0.25">
      <c r="A298" s="48"/>
      <c r="B298" s="47"/>
      <c r="C298" s="47"/>
      <c r="D298" s="47"/>
      <c r="E298" s="54"/>
      <c r="F298" s="47"/>
      <c r="G298" s="46"/>
      <c r="H298" s="21"/>
      <c r="I298" s="21"/>
      <c r="J298" s="21"/>
      <c r="K298" s="21"/>
      <c r="L298" s="21"/>
      <c r="M298" s="19" t="s">
        <v>626</v>
      </c>
      <c r="N298" s="21" t="s">
        <v>10</v>
      </c>
      <c r="O298" s="31">
        <v>3872.68</v>
      </c>
    </row>
    <row r="299" spans="1:15" x14ac:dyDescent="0.25">
      <c r="A299" s="48"/>
      <c r="B299" s="47"/>
      <c r="C299" s="47"/>
      <c r="D299" s="47"/>
      <c r="E299" s="54"/>
      <c r="F299" s="47"/>
      <c r="G299" s="46"/>
      <c r="H299" s="54"/>
      <c r="I299" s="54"/>
      <c r="J299" s="54"/>
      <c r="K299" s="54"/>
      <c r="L299" s="54"/>
      <c r="M299" s="47" t="s">
        <v>627</v>
      </c>
      <c r="N299" s="21" t="s">
        <v>10</v>
      </c>
      <c r="O299" s="86">
        <v>3872.68</v>
      </c>
    </row>
    <row r="300" spans="1:15" x14ac:dyDescent="0.25">
      <c r="A300" s="48"/>
      <c r="B300" s="47"/>
      <c r="C300" s="47"/>
      <c r="D300" s="47"/>
      <c r="E300" s="54"/>
      <c r="F300" s="47"/>
      <c r="G300" s="46"/>
      <c r="H300" s="54"/>
      <c r="I300" s="54"/>
      <c r="J300" s="54"/>
      <c r="K300" s="54"/>
      <c r="L300" s="54"/>
      <c r="M300" s="47"/>
      <c r="N300" s="21" t="s">
        <v>11</v>
      </c>
      <c r="O300" s="86"/>
    </row>
    <row r="301" spans="1:15" x14ac:dyDescent="0.25">
      <c r="A301" s="48"/>
      <c r="B301" s="47"/>
      <c r="C301" s="47"/>
      <c r="D301" s="47"/>
      <c r="E301" s="54"/>
      <c r="F301" s="47"/>
      <c r="G301" s="46"/>
      <c r="H301" s="54"/>
      <c r="I301" s="54"/>
      <c r="J301" s="54"/>
      <c r="K301" s="54"/>
      <c r="L301" s="54"/>
      <c r="M301" s="47"/>
      <c r="N301" s="21" t="s">
        <v>12</v>
      </c>
      <c r="O301" s="86"/>
    </row>
    <row r="302" spans="1:15" x14ac:dyDescent="0.25">
      <c r="A302" s="48"/>
      <c r="B302" s="47"/>
      <c r="C302" s="47"/>
      <c r="D302" s="47"/>
      <c r="E302" s="54"/>
      <c r="F302" s="47"/>
      <c r="G302" s="46"/>
      <c r="H302" s="54"/>
      <c r="I302" s="54"/>
      <c r="J302" s="54"/>
      <c r="K302" s="54"/>
      <c r="L302" s="54"/>
      <c r="M302" s="47"/>
      <c r="N302" s="21" t="s">
        <v>9</v>
      </c>
      <c r="O302" s="86"/>
    </row>
    <row r="303" spans="1:15" x14ac:dyDescent="0.25">
      <c r="A303" s="48"/>
      <c r="B303" s="47"/>
      <c r="C303" s="47"/>
      <c r="D303" s="47"/>
      <c r="E303" s="54"/>
      <c r="F303" s="47"/>
      <c r="G303" s="46"/>
      <c r="H303" s="54"/>
      <c r="I303" s="54"/>
      <c r="J303" s="54"/>
      <c r="K303" s="54"/>
      <c r="L303" s="54"/>
      <c r="M303" s="47" t="s">
        <v>628</v>
      </c>
      <c r="N303" s="21" t="s">
        <v>10</v>
      </c>
      <c r="O303" s="86">
        <v>3872.68</v>
      </c>
    </row>
    <row r="304" spans="1:15" x14ac:dyDescent="0.25">
      <c r="A304" s="48"/>
      <c r="B304" s="47"/>
      <c r="C304" s="47"/>
      <c r="D304" s="47"/>
      <c r="E304" s="54"/>
      <c r="F304" s="47"/>
      <c r="G304" s="46"/>
      <c r="H304" s="54"/>
      <c r="I304" s="54"/>
      <c r="J304" s="54"/>
      <c r="K304" s="54"/>
      <c r="L304" s="54"/>
      <c r="M304" s="47"/>
      <c r="N304" s="21" t="s">
        <v>11</v>
      </c>
      <c r="O304" s="86"/>
    </row>
    <row r="305" spans="1:15" x14ac:dyDescent="0.25">
      <c r="A305" s="48"/>
      <c r="B305" s="47"/>
      <c r="C305" s="47"/>
      <c r="D305" s="47"/>
      <c r="E305" s="54"/>
      <c r="F305" s="47"/>
      <c r="G305" s="46"/>
      <c r="H305" s="54"/>
      <c r="I305" s="54"/>
      <c r="J305" s="54"/>
      <c r="K305" s="54"/>
      <c r="L305" s="54"/>
      <c r="M305" s="47"/>
      <c r="N305" s="21" t="s">
        <v>12</v>
      </c>
      <c r="O305" s="86"/>
    </row>
    <row r="306" spans="1:15" x14ac:dyDescent="0.25">
      <c r="A306" s="48"/>
      <c r="B306" s="47"/>
      <c r="C306" s="47"/>
      <c r="D306" s="47"/>
      <c r="E306" s="54"/>
      <c r="F306" s="47"/>
      <c r="G306" s="46"/>
      <c r="H306" s="54"/>
      <c r="I306" s="54"/>
      <c r="J306" s="47"/>
      <c r="K306" s="54"/>
      <c r="L306" s="54"/>
      <c r="M306" s="47" t="s">
        <v>629</v>
      </c>
      <c r="N306" s="21" t="s">
        <v>10</v>
      </c>
      <c r="O306" s="86">
        <v>3872.68</v>
      </c>
    </row>
    <row r="307" spans="1:15" x14ac:dyDescent="0.25">
      <c r="A307" s="48"/>
      <c r="B307" s="47"/>
      <c r="C307" s="47"/>
      <c r="D307" s="47"/>
      <c r="E307" s="54"/>
      <c r="F307" s="47"/>
      <c r="G307" s="46"/>
      <c r="H307" s="54"/>
      <c r="I307" s="54"/>
      <c r="J307" s="47"/>
      <c r="K307" s="54"/>
      <c r="L307" s="54"/>
      <c r="M307" s="47"/>
      <c r="N307" s="21" t="s">
        <v>11</v>
      </c>
      <c r="O307" s="86"/>
    </row>
    <row r="308" spans="1:15" x14ac:dyDescent="0.25">
      <c r="A308" s="48"/>
      <c r="B308" s="47"/>
      <c r="C308" s="47"/>
      <c r="D308" s="47"/>
      <c r="E308" s="54"/>
      <c r="F308" s="47"/>
      <c r="G308" s="46"/>
      <c r="H308" s="54"/>
      <c r="I308" s="54"/>
      <c r="J308" s="47"/>
      <c r="K308" s="54"/>
      <c r="L308" s="54"/>
      <c r="M308" s="47"/>
      <c r="N308" s="21" t="s">
        <v>12</v>
      </c>
      <c r="O308" s="86"/>
    </row>
    <row r="309" spans="1:15" x14ac:dyDescent="0.25">
      <c r="A309" s="48"/>
      <c r="B309" s="47"/>
      <c r="C309" s="47"/>
      <c r="D309" s="47"/>
      <c r="E309" s="54"/>
      <c r="F309" s="47"/>
      <c r="G309" s="46"/>
      <c r="H309" s="54"/>
      <c r="I309" s="54"/>
      <c r="J309" s="47"/>
      <c r="K309" s="54"/>
      <c r="L309" s="54"/>
      <c r="M309" s="47"/>
      <c r="N309" s="21" t="s">
        <v>9</v>
      </c>
      <c r="O309" s="86"/>
    </row>
    <row r="310" spans="1:15" x14ac:dyDescent="0.25">
      <c r="A310" s="48">
        <v>24</v>
      </c>
      <c r="B310" s="47" t="s">
        <v>111</v>
      </c>
      <c r="C310" s="54" t="s">
        <v>45</v>
      </c>
      <c r="D310" s="47" t="s">
        <v>330</v>
      </c>
      <c r="E310" s="54"/>
      <c r="F310" s="47"/>
      <c r="G310" s="46" t="s">
        <v>417</v>
      </c>
      <c r="H310" s="47" t="s">
        <v>433</v>
      </c>
      <c r="I310" s="54">
        <v>2</v>
      </c>
      <c r="J310" s="54">
        <v>2</v>
      </c>
      <c r="K310" s="54">
        <v>2</v>
      </c>
      <c r="L310" s="54">
        <v>2</v>
      </c>
      <c r="M310" s="47" t="s">
        <v>21</v>
      </c>
      <c r="N310" s="21" t="s">
        <v>11</v>
      </c>
      <c r="O310" s="86">
        <v>3872.68</v>
      </c>
    </row>
    <row r="311" spans="1:15" x14ac:dyDescent="0.25">
      <c r="A311" s="48"/>
      <c r="B311" s="47"/>
      <c r="C311" s="54"/>
      <c r="D311" s="47"/>
      <c r="E311" s="54"/>
      <c r="F311" s="47"/>
      <c r="G311" s="46"/>
      <c r="H311" s="47"/>
      <c r="I311" s="54"/>
      <c r="J311" s="54"/>
      <c r="K311" s="54"/>
      <c r="L311" s="54"/>
      <c r="M311" s="47"/>
      <c r="N311" s="21" t="s">
        <v>9</v>
      </c>
      <c r="O311" s="86"/>
    </row>
    <row r="312" spans="1:15" x14ac:dyDescent="0.25">
      <c r="A312" s="48"/>
      <c r="B312" s="47"/>
      <c r="C312" s="54"/>
      <c r="D312" s="47"/>
      <c r="E312" s="54"/>
      <c r="F312" s="47"/>
      <c r="G312" s="46"/>
      <c r="H312" s="47"/>
      <c r="I312" s="54">
        <v>11</v>
      </c>
      <c r="J312" s="54">
        <v>12</v>
      </c>
      <c r="K312" s="54">
        <v>12</v>
      </c>
      <c r="L312" s="54">
        <v>12</v>
      </c>
      <c r="M312" s="47" t="s">
        <v>630</v>
      </c>
      <c r="N312" s="21" t="s">
        <v>10</v>
      </c>
      <c r="O312" s="86">
        <v>3872.68</v>
      </c>
    </row>
    <row r="313" spans="1:15" x14ac:dyDescent="0.25">
      <c r="A313" s="48"/>
      <c r="B313" s="47"/>
      <c r="C313" s="54"/>
      <c r="D313" s="47"/>
      <c r="E313" s="54"/>
      <c r="F313" s="47"/>
      <c r="G313" s="46"/>
      <c r="H313" s="47"/>
      <c r="I313" s="54"/>
      <c r="J313" s="54"/>
      <c r="K313" s="54"/>
      <c r="L313" s="54"/>
      <c r="M313" s="47"/>
      <c r="N313" s="21" t="s">
        <v>11</v>
      </c>
      <c r="O313" s="86"/>
    </row>
    <row r="314" spans="1:15" x14ac:dyDescent="0.25">
      <c r="A314" s="48"/>
      <c r="B314" s="47"/>
      <c r="C314" s="54"/>
      <c r="D314" s="47"/>
      <c r="E314" s="54"/>
      <c r="F314" s="47"/>
      <c r="G314" s="46"/>
      <c r="H314" s="47"/>
      <c r="I314" s="54"/>
      <c r="J314" s="54"/>
      <c r="K314" s="54"/>
      <c r="L314" s="54"/>
      <c r="M314" s="47"/>
      <c r="N314" s="21" t="s">
        <v>12</v>
      </c>
      <c r="O314" s="86"/>
    </row>
    <row r="315" spans="1:15" x14ac:dyDescent="0.25">
      <c r="A315" s="48"/>
      <c r="B315" s="47"/>
      <c r="C315" s="54"/>
      <c r="D315" s="47"/>
      <c r="E315" s="54"/>
      <c r="F315" s="47"/>
      <c r="G315" s="46"/>
      <c r="H315" s="47"/>
      <c r="I315" s="54"/>
      <c r="J315" s="54"/>
      <c r="K315" s="54"/>
      <c r="L315" s="54"/>
      <c r="M315" s="47"/>
      <c r="N315" s="21" t="s">
        <v>9</v>
      </c>
      <c r="O315" s="86"/>
    </row>
    <row r="316" spans="1:15" ht="31.5" x14ac:dyDescent="0.25">
      <c r="A316" s="48"/>
      <c r="B316" s="47"/>
      <c r="C316" s="54"/>
      <c r="D316" s="47"/>
      <c r="E316" s="54"/>
      <c r="F316" s="47"/>
      <c r="G316" s="46"/>
      <c r="H316" s="47"/>
      <c r="I316" s="21">
        <v>1</v>
      </c>
      <c r="J316" s="21">
        <v>1</v>
      </c>
      <c r="K316" s="21">
        <v>1</v>
      </c>
      <c r="L316" s="21">
        <v>1</v>
      </c>
      <c r="M316" s="19" t="s">
        <v>631</v>
      </c>
      <c r="N316" s="21" t="s">
        <v>9</v>
      </c>
      <c r="O316" s="31">
        <v>3872.68</v>
      </c>
    </row>
    <row r="317" spans="1:15" x14ac:dyDescent="0.25">
      <c r="A317" s="48">
        <v>25</v>
      </c>
      <c r="B317" s="47" t="s">
        <v>112</v>
      </c>
      <c r="C317" s="54" t="s">
        <v>46</v>
      </c>
      <c r="D317" s="47" t="s">
        <v>331</v>
      </c>
      <c r="E317" s="54"/>
      <c r="F317" s="47" t="s">
        <v>332</v>
      </c>
      <c r="G317" s="46" t="s">
        <v>417</v>
      </c>
      <c r="H317" s="54"/>
      <c r="I317" s="47" t="s">
        <v>465</v>
      </c>
      <c r="J317" s="47" t="s">
        <v>466</v>
      </c>
      <c r="K317" s="47" t="s">
        <v>467</v>
      </c>
      <c r="L317" s="47" t="s">
        <v>468</v>
      </c>
      <c r="M317" s="47" t="s">
        <v>632</v>
      </c>
      <c r="N317" s="21" t="s">
        <v>10</v>
      </c>
      <c r="O317" s="83">
        <v>2100</v>
      </c>
    </row>
    <row r="318" spans="1:15" x14ac:dyDescent="0.25">
      <c r="A318" s="48"/>
      <c r="B318" s="47"/>
      <c r="C318" s="54"/>
      <c r="D318" s="47"/>
      <c r="E318" s="54"/>
      <c r="F318" s="47"/>
      <c r="G318" s="46"/>
      <c r="H318" s="54"/>
      <c r="I318" s="47"/>
      <c r="J318" s="47"/>
      <c r="K318" s="47"/>
      <c r="L318" s="47"/>
      <c r="M318" s="47"/>
      <c r="N318" s="21" t="s">
        <v>11</v>
      </c>
      <c r="O318" s="83"/>
    </row>
    <row r="319" spans="1:15" x14ac:dyDescent="0.25">
      <c r="A319" s="48"/>
      <c r="B319" s="47"/>
      <c r="C319" s="54"/>
      <c r="D319" s="47"/>
      <c r="E319" s="54"/>
      <c r="F319" s="47"/>
      <c r="G319" s="46"/>
      <c r="H319" s="54"/>
      <c r="I319" s="47"/>
      <c r="J319" s="47"/>
      <c r="K319" s="47"/>
      <c r="L319" s="47"/>
      <c r="M319" s="47"/>
      <c r="N319" s="21" t="s">
        <v>12</v>
      </c>
      <c r="O319" s="83"/>
    </row>
    <row r="320" spans="1:15" x14ac:dyDescent="0.25">
      <c r="A320" s="48"/>
      <c r="B320" s="47"/>
      <c r="C320" s="54"/>
      <c r="D320" s="47"/>
      <c r="E320" s="54"/>
      <c r="F320" s="47"/>
      <c r="G320" s="46"/>
      <c r="H320" s="54"/>
      <c r="I320" s="47"/>
      <c r="J320" s="47"/>
      <c r="K320" s="47"/>
      <c r="L320" s="47"/>
      <c r="M320" s="47"/>
      <c r="N320" s="21" t="s">
        <v>9</v>
      </c>
      <c r="O320" s="83"/>
    </row>
    <row r="321" spans="1:15" x14ac:dyDescent="0.25">
      <c r="A321" s="48"/>
      <c r="B321" s="47"/>
      <c r="C321" s="54"/>
      <c r="D321" s="47"/>
      <c r="E321" s="54"/>
      <c r="F321" s="47"/>
      <c r="G321" s="46"/>
      <c r="H321" s="54"/>
      <c r="I321" s="54"/>
      <c r="J321" s="54"/>
      <c r="K321" s="54"/>
      <c r="L321" s="54"/>
      <c r="M321" s="47" t="s">
        <v>633</v>
      </c>
      <c r="N321" s="21" t="s">
        <v>11</v>
      </c>
      <c r="O321" s="83">
        <v>2100</v>
      </c>
    </row>
    <row r="322" spans="1:15" x14ac:dyDescent="0.25">
      <c r="A322" s="48"/>
      <c r="B322" s="47"/>
      <c r="C322" s="54"/>
      <c r="D322" s="47"/>
      <c r="E322" s="54"/>
      <c r="F322" s="47"/>
      <c r="G322" s="46"/>
      <c r="H322" s="54"/>
      <c r="I322" s="54"/>
      <c r="J322" s="54"/>
      <c r="K322" s="54"/>
      <c r="L322" s="54"/>
      <c r="M322" s="47"/>
      <c r="N322" s="21" t="s">
        <v>12</v>
      </c>
      <c r="O322" s="83"/>
    </row>
    <row r="323" spans="1:15" x14ac:dyDescent="0.25">
      <c r="A323" s="48"/>
      <c r="B323" s="47"/>
      <c r="C323" s="54"/>
      <c r="D323" s="47"/>
      <c r="E323" s="54"/>
      <c r="F323" s="47"/>
      <c r="G323" s="46"/>
      <c r="H323" s="54"/>
      <c r="I323" s="54"/>
      <c r="J323" s="54"/>
      <c r="K323" s="54"/>
      <c r="L323" s="54"/>
      <c r="M323" s="47"/>
      <c r="N323" s="21" t="s">
        <v>9</v>
      </c>
      <c r="O323" s="83"/>
    </row>
    <row r="324" spans="1:15" x14ac:dyDescent="0.25">
      <c r="A324" s="48"/>
      <c r="B324" s="47"/>
      <c r="C324" s="54"/>
      <c r="D324" s="47"/>
      <c r="E324" s="54"/>
      <c r="F324" s="47"/>
      <c r="G324" s="46"/>
      <c r="H324" s="54"/>
      <c r="I324" s="54"/>
      <c r="J324" s="54"/>
      <c r="K324" s="54"/>
      <c r="L324" s="54"/>
      <c r="M324" s="47" t="s">
        <v>634</v>
      </c>
      <c r="N324" s="21" t="s">
        <v>11</v>
      </c>
      <c r="O324" s="83">
        <v>2100</v>
      </c>
    </row>
    <row r="325" spans="1:15" x14ac:dyDescent="0.25">
      <c r="A325" s="48"/>
      <c r="B325" s="47"/>
      <c r="C325" s="54"/>
      <c r="D325" s="47"/>
      <c r="E325" s="54"/>
      <c r="F325" s="47"/>
      <c r="G325" s="46"/>
      <c r="H325" s="54"/>
      <c r="I325" s="54"/>
      <c r="J325" s="54"/>
      <c r="K325" s="54"/>
      <c r="L325" s="54"/>
      <c r="M325" s="47"/>
      <c r="N325" s="21" t="s">
        <v>12</v>
      </c>
      <c r="O325" s="83"/>
    </row>
    <row r="326" spans="1:15" x14ac:dyDescent="0.25">
      <c r="A326" s="48"/>
      <c r="B326" s="47"/>
      <c r="C326" s="54"/>
      <c r="D326" s="47"/>
      <c r="E326" s="54"/>
      <c r="F326" s="47"/>
      <c r="G326" s="46"/>
      <c r="H326" s="54"/>
      <c r="I326" s="54"/>
      <c r="J326" s="54"/>
      <c r="K326" s="54"/>
      <c r="L326" s="54"/>
      <c r="M326" s="47"/>
      <c r="N326" s="21" t="s">
        <v>9</v>
      </c>
      <c r="O326" s="83"/>
    </row>
    <row r="327" spans="1:15" x14ac:dyDescent="0.25">
      <c r="A327" s="48"/>
      <c r="B327" s="47"/>
      <c r="C327" s="54"/>
      <c r="D327" s="47"/>
      <c r="E327" s="54"/>
      <c r="F327" s="47"/>
      <c r="G327" s="46"/>
      <c r="H327" s="54"/>
      <c r="I327" s="54"/>
      <c r="J327" s="54"/>
      <c r="K327" s="54"/>
      <c r="L327" s="54"/>
      <c r="M327" s="47" t="s">
        <v>635</v>
      </c>
      <c r="N327" s="21" t="s">
        <v>10</v>
      </c>
      <c r="O327" s="83">
        <v>2100</v>
      </c>
    </row>
    <row r="328" spans="1:15" x14ac:dyDescent="0.25">
      <c r="A328" s="48"/>
      <c r="B328" s="47"/>
      <c r="C328" s="54"/>
      <c r="D328" s="47"/>
      <c r="E328" s="54"/>
      <c r="F328" s="47"/>
      <c r="G328" s="46"/>
      <c r="H328" s="54"/>
      <c r="I328" s="54"/>
      <c r="J328" s="54"/>
      <c r="K328" s="54"/>
      <c r="L328" s="54"/>
      <c r="M328" s="47"/>
      <c r="N328" s="21" t="s">
        <v>11</v>
      </c>
      <c r="O328" s="83"/>
    </row>
    <row r="329" spans="1:15" x14ac:dyDescent="0.25">
      <c r="A329" s="48"/>
      <c r="B329" s="47"/>
      <c r="C329" s="54"/>
      <c r="D329" s="47"/>
      <c r="E329" s="54"/>
      <c r="F329" s="47"/>
      <c r="G329" s="46"/>
      <c r="H329" s="54"/>
      <c r="I329" s="54"/>
      <c r="J329" s="54"/>
      <c r="K329" s="54"/>
      <c r="L329" s="54"/>
      <c r="M329" s="47"/>
      <c r="N329" s="21" t="s">
        <v>12</v>
      </c>
      <c r="O329" s="83"/>
    </row>
    <row r="330" spans="1:15" x14ac:dyDescent="0.25">
      <c r="A330" s="48"/>
      <c r="B330" s="47"/>
      <c r="C330" s="54"/>
      <c r="D330" s="47"/>
      <c r="E330" s="54"/>
      <c r="F330" s="47"/>
      <c r="G330" s="46"/>
      <c r="H330" s="54"/>
      <c r="I330" s="54"/>
      <c r="J330" s="54"/>
      <c r="K330" s="54"/>
      <c r="L330" s="54"/>
      <c r="M330" s="47"/>
      <c r="N330" s="21" t="s">
        <v>9</v>
      </c>
      <c r="O330" s="83"/>
    </row>
    <row r="331" spans="1:15" x14ac:dyDescent="0.25">
      <c r="A331" s="48"/>
      <c r="B331" s="47"/>
      <c r="C331" s="54"/>
      <c r="D331" s="47"/>
      <c r="E331" s="54"/>
      <c r="F331" s="47"/>
      <c r="G331" s="46"/>
      <c r="H331" s="54"/>
      <c r="I331" s="54"/>
      <c r="J331" s="54"/>
      <c r="K331" s="54"/>
      <c r="L331" s="54"/>
      <c r="M331" s="47" t="s">
        <v>636</v>
      </c>
      <c r="N331" s="21" t="s">
        <v>10</v>
      </c>
      <c r="O331" s="83">
        <v>2100</v>
      </c>
    </row>
    <row r="332" spans="1:15" x14ac:dyDescent="0.25">
      <c r="A332" s="48"/>
      <c r="B332" s="47"/>
      <c r="C332" s="54"/>
      <c r="D332" s="47"/>
      <c r="E332" s="54"/>
      <c r="F332" s="47"/>
      <c r="G332" s="46"/>
      <c r="H332" s="54"/>
      <c r="I332" s="54"/>
      <c r="J332" s="54"/>
      <c r="K332" s="54"/>
      <c r="L332" s="54"/>
      <c r="M332" s="47"/>
      <c r="N332" s="21" t="s">
        <v>11</v>
      </c>
      <c r="O332" s="83"/>
    </row>
    <row r="333" spans="1:15" x14ac:dyDescent="0.25">
      <c r="A333" s="48"/>
      <c r="B333" s="47"/>
      <c r="C333" s="54"/>
      <c r="D333" s="47"/>
      <c r="E333" s="54"/>
      <c r="F333" s="47"/>
      <c r="G333" s="46"/>
      <c r="H333" s="54"/>
      <c r="I333" s="54"/>
      <c r="J333" s="54"/>
      <c r="K333" s="54"/>
      <c r="L333" s="54"/>
      <c r="M333" s="47"/>
      <c r="N333" s="21" t="s">
        <v>12</v>
      </c>
      <c r="O333" s="83"/>
    </row>
    <row r="334" spans="1:15" x14ac:dyDescent="0.25">
      <c r="A334" s="48"/>
      <c r="B334" s="47"/>
      <c r="C334" s="54"/>
      <c r="D334" s="47"/>
      <c r="E334" s="54"/>
      <c r="F334" s="47"/>
      <c r="G334" s="46"/>
      <c r="H334" s="54"/>
      <c r="I334" s="54"/>
      <c r="J334" s="54"/>
      <c r="K334" s="54"/>
      <c r="L334" s="54"/>
      <c r="M334" s="47"/>
      <c r="N334" s="21" t="s">
        <v>9</v>
      </c>
      <c r="O334" s="83"/>
    </row>
    <row r="335" spans="1:15" x14ac:dyDescent="0.25">
      <c r="A335" s="48"/>
      <c r="B335" s="47"/>
      <c r="C335" s="54"/>
      <c r="D335" s="47"/>
      <c r="E335" s="54"/>
      <c r="F335" s="47"/>
      <c r="G335" s="46"/>
      <c r="H335" s="54"/>
      <c r="I335" s="54"/>
      <c r="J335" s="54"/>
      <c r="K335" s="54"/>
      <c r="L335" s="54"/>
      <c r="M335" s="47" t="s">
        <v>637</v>
      </c>
      <c r="N335" s="21" t="s">
        <v>10</v>
      </c>
      <c r="O335" s="83">
        <v>2100</v>
      </c>
    </row>
    <row r="336" spans="1:15" x14ac:dyDescent="0.25">
      <c r="A336" s="48"/>
      <c r="B336" s="47"/>
      <c r="C336" s="54"/>
      <c r="D336" s="47"/>
      <c r="E336" s="54"/>
      <c r="F336" s="47"/>
      <c r="G336" s="46"/>
      <c r="H336" s="54"/>
      <c r="I336" s="54"/>
      <c r="J336" s="54"/>
      <c r="K336" s="54"/>
      <c r="L336" s="54"/>
      <c r="M336" s="47"/>
      <c r="N336" s="21" t="s">
        <v>11</v>
      </c>
      <c r="O336" s="83"/>
    </row>
    <row r="337" spans="1:15" x14ac:dyDescent="0.25">
      <c r="A337" s="48"/>
      <c r="B337" s="47"/>
      <c r="C337" s="54"/>
      <c r="D337" s="47"/>
      <c r="E337" s="54"/>
      <c r="F337" s="47"/>
      <c r="G337" s="46"/>
      <c r="H337" s="54"/>
      <c r="I337" s="54"/>
      <c r="J337" s="54"/>
      <c r="K337" s="54"/>
      <c r="L337" s="54"/>
      <c r="M337" s="47"/>
      <c r="N337" s="21" t="s">
        <v>12</v>
      </c>
      <c r="O337" s="83"/>
    </row>
    <row r="338" spans="1:15" x14ac:dyDescent="0.25">
      <c r="A338" s="48"/>
      <c r="B338" s="47"/>
      <c r="C338" s="54"/>
      <c r="D338" s="47"/>
      <c r="E338" s="54"/>
      <c r="F338" s="47"/>
      <c r="G338" s="46"/>
      <c r="H338" s="54"/>
      <c r="I338" s="54"/>
      <c r="J338" s="54"/>
      <c r="K338" s="54"/>
      <c r="L338" s="54"/>
      <c r="M338" s="47"/>
      <c r="N338" s="21" t="s">
        <v>9</v>
      </c>
      <c r="O338" s="83"/>
    </row>
    <row r="339" spans="1:15" ht="47.25" x14ac:dyDescent="0.25">
      <c r="A339" s="46">
        <v>26</v>
      </c>
      <c r="B339" s="47" t="s">
        <v>103</v>
      </c>
      <c r="C339" s="46" t="s">
        <v>47</v>
      </c>
      <c r="D339" s="46" t="s">
        <v>333</v>
      </c>
      <c r="E339" s="48"/>
      <c r="F339" s="49" t="s">
        <v>334</v>
      </c>
      <c r="G339" s="46" t="s">
        <v>335</v>
      </c>
      <c r="H339" s="49" t="s">
        <v>469</v>
      </c>
      <c r="I339" s="63">
        <v>1</v>
      </c>
      <c r="J339" s="63">
        <v>1</v>
      </c>
      <c r="K339" s="63"/>
      <c r="L339" s="63"/>
      <c r="M339" s="17" t="s">
        <v>641</v>
      </c>
      <c r="N339" s="18" t="s">
        <v>11</v>
      </c>
      <c r="O339" s="10">
        <f>650*12*12/57</f>
        <v>1642.1052631578948</v>
      </c>
    </row>
    <row r="340" spans="1:15" ht="31.5" x14ac:dyDescent="0.25">
      <c r="A340" s="46"/>
      <c r="B340" s="47"/>
      <c r="C340" s="46"/>
      <c r="D340" s="46"/>
      <c r="E340" s="48"/>
      <c r="F340" s="49"/>
      <c r="G340" s="46"/>
      <c r="H340" s="49"/>
      <c r="I340" s="63"/>
      <c r="J340" s="63"/>
      <c r="K340" s="63"/>
      <c r="L340" s="63"/>
      <c r="M340" s="17" t="s">
        <v>638</v>
      </c>
      <c r="N340" s="21" t="s">
        <v>12</v>
      </c>
      <c r="O340" s="10">
        <f>650*12*12/57</f>
        <v>1642.1052631578948</v>
      </c>
    </row>
    <row r="341" spans="1:15" ht="31.5" x14ac:dyDescent="0.25">
      <c r="A341" s="46"/>
      <c r="B341" s="47"/>
      <c r="C341" s="46"/>
      <c r="D341" s="46"/>
      <c r="E341" s="48"/>
      <c r="F341" s="49"/>
      <c r="G341" s="46"/>
      <c r="H341" s="49"/>
      <c r="I341" s="63"/>
      <c r="J341" s="63"/>
      <c r="K341" s="63"/>
      <c r="L341" s="63"/>
      <c r="M341" s="17" t="s">
        <v>639</v>
      </c>
      <c r="N341" s="18" t="s">
        <v>9</v>
      </c>
      <c r="O341" s="10">
        <f>650*12*12/57</f>
        <v>1642.1052631578948</v>
      </c>
    </row>
    <row r="342" spans="1:15" ht="31.5" x14ac:dyDescent="0.25">
      <c r="A342" s="46"/>
      <c r="B342" s="47"/>
      <c r="C342" s="46"/>
      <c r="D342" s="46"/>
      <c r="E342" s="48"/>
      <c r="F342" s="49"/>
      <c r="G342" s="46"/>
      <c r="H342" s="49"/>
      <c r="I342" s="63"/>
      <c r="J342" s="63"/>
      <c r="K342" s="63"/>
      <c r="L342" s="63"/>
      <c r="M342" s="17" t="s">
        <v>640</v>
      </c>
      <c r="N342" s="18" t="s">
        <v>9</v>
      </c>
      <c r="O342" s="10">
        <f>650*12*12/57</f>
        <v>1642.1052631578948</v>
      </c>
    </row>
    <row r="343" spans="1:15" ht="63" x14ac:dyDescent="0.25">
      <c r="A343" s="46"/>
      <c r="B343" s="47"/>
      <c r="C343" s="46"/>
      <c r="D343" s="46"/>
      <c r="E343" s="48"/>
      <c r="F343" s="49"/>
      <c r="G343" s="46"/>
      <c r="H343" s="49"/>
      <c r="I343" s="63"/>
      <c r="J343" s="63"/>
      <c r="K343" s="63"/>
      <c r="L343" s="63"/>
      <c r="M343" s="19" t="s">
        <v>643</v>
      </c>
      <c r="N343" s="21" t="s">
        <v>9</v>
      </c>
      <c r="O343" s="10">
        <f>650*12*12/57+(12*8*8)</f>
        <v>2410.105263157895</v>
      </c>
    </row>
    <row r="344" spans="1:15" ht="47.25" x14ac:dyDescent="0.25">
      <c r="A344" s="46"/>
      <c r="B344" s="47"/>
      <c r="C344" s="48" t="s">
        <v>48</v>
      </c>
      <c r="D344" s="46" t="s">
        <v>336</v>
      </c>
      <c r="E344" s="48"/>
      <c r="F344" s="49" t="s">
        <v>334</v>
      </c>
      <c r="G344" s="46" t="s">
        <v>335</v>
      </c>
      <c r="H344" s="49" t="s">
        <v>337</v>
      </c>
      <c r="I344" s="63">
        <v>1</v>
      </c>
      <c r="J344" s="63">
        <v>1</v>
      </c>
      <c r="K344" s="63"/>
      <c r="L344" s="63"/>
      <c r="M344" s="17" t="s">
        <v>641</v>
      </c>
      <c r="N344" s="18" t="s">
        <v>11</v>
      </c>
      <c r="O344" s="10">
        <f>650*12*12/57</f>
        <v>1642.1052631578948</v>
      </c>
    </row>
    <row r="345" spans="1:15" ht="31.5" x14ac:dyDescent="0.25">
      <c r="A345" s="46"/>
      <c r="B345" s="47"/>
      <c r="C345" s="48"/>
      <c r="D345" s="46"/>
      <c r="E345" s="48"/>
      <c r="F345" s="49"/>
      <c r="G345" s="46"/>
      <c r="H345" s="49"/>
      <c r="I345" s="63"/>
      <c r="J345" s="63"/>
      <c r="K345" s="63"/>
      <c r="L345" s="63"/>
      <c r="M345" s="17" t="s">
        <v>638</v>
      </c>
      <c r="N345" s="21" t="s">
        <v>12</v>
      </c>
      <c r="O345" s="10">
        <f>650*12*12/57</f>
        <v>1642.1052631578948</v>
      </c>
    </row>
    <row r="346" spans="1:15" ht="31.5" x14ac:dyDescent="0.25">
      <c r="A346" s="46"/>
      <c r="B346" s="47"/>
      <c r="C346" s="48"/>
      <c r="D346" s="46"/>
      <c r="E346" s="48"/>
      <c r="F346" s="49"/>
      <c r="G346" s="46"/>
      <c r="H346" s="49"/>
      <c r="I346" s="63"/>
      <c r="J346" s="63"/>
      <c r="K346" s="63"/>
      <c r="L346" s="63"/>
      <c r="M346" s="17" t="s">
        <v>639</v>
      </c>
      <c r="N346" s="18" t="s">
        <v>9</v>
      </c>
      <c r="O346" s="10">
        <f>650*12*12/57</f>
        <v>1642.1052631578948</v>
      </c>
    </row>
    <row r="347" spans="1:15" ht="31.5" x14ac:dyDescent="0.25">
      <c r="A347" s="46"/>
      <c r="B347" s="47"/>
      <c r="C347" s="48"/>
      <c r="D347" s="46"/>
      <c r="E347" s="48"/>
      <c r="F347" s="49"/>
      <c r="G347" s="46"/>
      <c r="H347" s="49"/>
      <c r="I347" s="63"/>
      <c r="J347" s="63"/>
      <c r="K347" s="63"/>
      <c r="L347" s="63"/>
      <c r="M347" s="19" t="s">
        <v>640</v>
      </c>
      <c r="N347" s="21" t="s">
        <v>9</v>
      </c>
      <c r="O347" s="10">
        <f>650*12*12/57</f>
        <v>1642.1052631578948</v>
      </c>
    </row>
    <row r="348" spans="1:15" ht="47.25" x14ac:dyDescent="0.25">
      <c r="A348" s="46"/>
      <c r="B348" s="47"/>
      <c r="C348" s="48"/>
      <c r="D348" s="46"/>
      <c r="E348" s="48"/>
      <c r="F348" s="49"/>
      <c r="G348" s="46"/>
      <c r="H348" s="20" t="s">
        <v>338</v>
      </c>
      <c r="I348" s="22">
        <v>3</v>
      </c>
      <c r="J348" s="22"/>
      <c r="K348" s="22"/>
      <c r="L348" s="22"/>
      <c r="M348" s="19" t="s">
        <v>642</v>
      </c>
      <c r="N348" s="21" t="s">
        <v>9</v>
      </c>
      <c r="O348" s="10">
        <f>650*12*12/57+(12*8*6)</f>
        <v>2218.105263157895</v>
      </c>
    </row>
    <row r="349" spans="1:15" ht="47.25" x14ac:dyDescent="0.25">
      <c r="A349" s="46"/>
      <c r="B349" s="47"/>
      <c r="C349" s="48"/>
      <c r="D349" s="46"/>
      <c r="E349" s="63"/>
      <c r="F349" s="49" t="s">
        <v>334</v>
      </c>
      <c r="G349" s="46" t="s">
        <v>335</v>
      </c>
      <c r="H349" s="49" t="s">
        <v>339</v>
      </c>
      <c r="I349" s="63">
        <v>1</v>
      </c>
      <c r="J349" s="63">
        <v>1</v>
      </c>
      <c r="K349" s="63"/>
      <c r="L349" s="63"/>
      <c r="M349" s="20" t="s">
        <v>641</v>
      </c>
      <c r="N349" s="22" t="s">
        <v>11</v>
      </c>
      <c r="O349" s="11">
        <f>650*12*12/57</f>
        <v>1642.1052631578948</v>
      </c>
    </row>
    <row r="350" spans="1:15" ht="31.5" x14ac:dyDescent="0.25">
      <c r="A350" s="46"/>
      <c r="B350" s="47"/>
      <c r="C350" s="48"/>
      <c r="D350" s="46"/>
      <c r="E350" s="63"/>
      <c r="F350" s="49"/>
      <c r="G350" s="46"/>
      <c r="H350" s="49"/>
      <c r="I350" s="63"/>
      <c r="J350" s="63"/>
      <c r="K350" s="63"/>
      <c r="L350" s="63"/>
      <c r="M350" s="20" t="s">
        <v>638</v>
      </c>
      <c r="N350" s="22" t="s">
        <v>12</v>
      </c>
      <c r="O350" s="11">
        <f>650*12*12/57</f>
        <v>1642.1052631578948</v>
      </c>
    </row>
    <row r="351" spans="1:15" ht="31.5" x14ac:dyDescent="0.25">
      <c r="A351" s="46"/>
      <c r="B351" s="47"/>
      <c r="C351" s="48"/>
      <c r="D351" s="46"/>
      <c r="E351" s="63"/>
      <c r="F351" s="49"/>
      <c r="G351" s="46"/>
      <c r="H351" s="49"/>
      <c r="I351" s="63"/>
      <c r="J351" s="63"/>
      <c r="K351" s="63"/>
      <c r="L351" s="63"/>
      <c r="M351" s="20" t="s">
        <v>639</v>
      </c>
      <c r="N351" s="22" t="s">
        <v>9</v>
      </c>
      <c r="O351" s="11">
        <f>650*12*12/57</f>
        <v>1642.1052631578948</v>
      </c>
    </row>
    <row r="352" spans="1:15" ht="31.5" x14ac:dyDescent="0.25">
      <c r="A352" s="46"/>
      <c r="B352" s="47"/>
      <c r="C352" s="48"/>
      <c r="D352" s="46"/>
      <c r="E352" s="63"/>
      <c r="F352" s="49"/>
      <c r="G352" s="46"/>
      <c r="H352" s="49"/>
      <c r="I352" s="63"/>
      <c r="J352" s="63"/>
      <c r="K352" s="63"/>
      <c r="L352" s="63"/>
      <c r="M352" s="19" t="s">
        <v>640</v>
      </c>
      <c r="N352" s="22" t="s">
        <v>9</v>
      </c>
      <c r="O352" s="11">
        <f>650*12*12/57</f>
        <v>1642.1052631578948</v>
      </c>
    </row>
    <row r="353" spans="1:15" ht="63" x14ac:dyDescent="0.25">
      <c r="A353" s="46"/>
      <c r="B353" s="47"/>
      <c r="C353" s="48"/>
      <c r="D353" s="46"/>
      <c r="E353" s="63"/>
      <c r="F353" s="49"/>
      <c r="G353" s="46"/>
      <c r="H353" s="20" t="s">
        <v>338</v>
      </c>
      <c r="I353" s="22">
        <v>1</v>
      </c>
      <c r="J353" s="22"/>
      <c r="K353" s="22"/>
      <c r="L353" s="22"/>
      <c r="M353" s="19" t="s">
        <v>644</v>
      </c>
      <c r="N353" s="22" t="s">
        <v>10</v>
      </c>
      <c r="O353" s="11">
        <f>650*12*12/57+(12*8*2)</f>
        <v>1834.1052631578948</v>
      </c>
    </row>
    <row r="354" spans="1:15" ht="47.25" x14ac:dyDescent="0.25">
      <c r="A354" s="46"/>
      <c r="B354" s="47"/>
      <c r="C354" s="48"/>
      <c r="D354" s="46"/>
      <c r="E354" s="48"/>
      <c r="F354" s="49" t="s">
        <v>334</v>
      </c>
      <c r="G354" s="46" t="s">
        <v>335</v>
      </c>
      <c r="H354" s="49" t="s">
        <v>432</v>
      </c>
      <c r="I354" s="63">
        <v>1</v>
      </c>
      <c r="J354" s="63">
        <v>1</v>
      </c>
      <c r="K354" s="63"/>
      <c r="L354" s="63"/>
      <c r="M354" s="20" t="s">
        <v>641</v>
      </c>
      <c r="N354" s="22" t="s">
        <v>11</v>
      </c>
      <c r="O354" s="11">
        <f>650*12*12/57</f>
        <v>1642.1052631578948</v>
      </c>
    </row>
    <row r="355" spans="1:15" ht="31.5" x14ac:dyDescent="0.25">
      <c r="A355" s="46"/>
      <c r="B355" s="47"/>
      <c r="C355" s="48"/>
      <c r="D355" s="46"/>
      <c r="E355" s="48"/>
      <c r="F355" s="49"/>
      <c r="G355" s="46"/>
      <c r="H355" s="49"/>
      <c r="I355" s="63"/>
      <c r="J355" s="63"/>
      <c r="K355" s="63"/>
      <c r="L355" s="63"/>
      <c r="M355" s="20" t="s">
        <v>645</v>
      </c>
      <c r="N355" s="22" t="s">
        <v>12</v>
      </c>
      <c r="O355" s="11">
        <f>650*12*12/57</f>
        <v>1642.1052631578948</v>
      </c>
    </row>
    <row r="356" spans="1:15" ht="31.5" x14ac:dyDescent="0.25">
      <c r="A356" s="46"/>
      <c r="B356" s="47"/>
      <c r="C356" s="48"/>
      <c r="D356" s="46"/>
      <c r="E356" s="48"/>
      <c r="F356" s="49"/>
      <c r="G356" s="46"/>
      <c r="H356" s="49"/>
      <c r="I356" s="63"/>
      <c r="J356" s="63"/>
      <c r="K356" s="63"/>
      <c r="L356" s="63"/>
      <c r="M356" s="20" t="s">
        <v>639</v>
      </c>
      <c r="N356" s="22" t="s">
        <v>9</v>
      </c>
      <c r="O356" s="11">
        <f>650*12*12/57</f>
        <v>1642.1052631578948</v>
      </c>
    </row>
    <row r="357" spans="1:15" ht="31.5" x14ac:dyDescent="0.25">
      <c r="A357" s="46"/>
      <c r="B357" s="47"/>
      <c r="C357" s="48"/>
      <c r="D357" s="46"/>
      <c r="E357" s="48"/>
      <c r="F357" s="49"/>
      <c r="G357" s="46"/>
      <c r="H357" s="49"/>
      <c r="I357" s="63"/>
      <c r="J357" s="63"/>
      <c r="K357" s="63"/>
      <c r="L357" s="63"/>
      <c r="M357" s="19" t="s">
        <v>640</v>
      </c>
      <c r="N357" s="22" t="s">
        <v>9</v>
      </c>
      <c r="O357" s="11">
        <f>650*12*12/57</f>
        <v>1642.1052631578948</v>
      </c>
    </row>
    <row r="358" spans="1:15" ht="47.25" x14ac:dyDescent="0.25">
      <c r="A358" s="46"/>
      <c r="B358" s="47"/>
      <c r="C358" s="48"/>
      <c r="D358" s="46"/>
      <c r="E358" s="48"/>
      <c r="F358" s="49"/>
      <c r="G358" s="46"/>
      <c r="H358" s="20" t="s">
        <v>431</v>
      </c>
      <c r="I358" s="22">
        <v>3</v>
      </c>
      <c r="J358" s="22"/>
      <c r="K358" s="22"/>
      <c r="L358" s="22"/>
      <c r="M358" s="19" t="s">
        <v>642</v>
      </c>
      <c r="N358" s="22" t="s">
        <v>9</v>
      </c>
      <c r="O358" s="11">
        <f>650*12*12/57+(12*8*6)</f>
        <v>2218.105263157895</v>
      </c>
    </row>
    <row r="359" spans="1:15" ht="47.25" x14ac:dyDescent="0.25">
      <c r="A359" s="46"/>
      <c r="B359" s="47"/>
      <c r="C359" s="48"/>
      <c r="D359" s="46"/>
      <c r="E359" s="48"/>
      <c r="F359" s="49" t="s">
        <v>334</v>
      </c>
      <c r="G359" s="46" t="s">
        <v>335</v>
      </c>
      <c r="H359" s="49" t="s">
        <v>430</v>
      </c>
      <c r="I359" s="63">
        <v>1</v>
      </c>
      <c r="J359" s="63">
        <v>1</v>
      </c>
      <c r="K359" s="63"/>
      <c r="L359" s="63"/>
      <c r="M359" s="20" t="s">
        <v>641</v>
      </c>
      <c r="N359" s="22" t="s">
        <v>10</v>
      </c>
      <c r="O359" s="11">
        <f>650*12*12/57</f>
        <v>1642.1052631578948</v>
      </c>
    </row>
    <row r="360" spans="1:15" ht="31.5" x14ac:dyDescent="0.25">
      <c r="A360" s="46"/>
      <c r="B360" s="47"/>
      <c r="C360" s="48"/>
      <c r="D360" s="46"/>
      <c r="E360" s="48"/>
      <c r="F360" s="49"/>
      <c r="G360" s="46"/>
      <c r="H360" s="49"/>
      <c r="I360" s="63"/>
      <c r="J360" s="63"/>
      <c r="K360" s="63"/>
      <c r="L360" s="63"/>
      <c r="M360" s="20" t="s">
        <v>645</v>
      </c>
      <c r="N360" s="22" t="s">
        <v>11</v>
      </c>
      <c r="O360" s="11">
        <f>650*12*12/57</f>
        <v>1642.1052631578948</v>
      </c>
    </row>
    <row r="361" spans="1:15" ht="31.5" x14ac:dyDescent="0.25">
      <c r="A361" s="46"/>
      <c r="B361" s="47"/>
      <c r="C361" s="48"/>
      <c r="D361" s="46"/>
      <c r="E361" s="48"/>
      <c r="F361" s="49"/>
      <c r="G361" s="46"/>
      <c r="H361" s="49"/>
      <c r="I361" s="63"/>
      <c r="J361" s="63"/>
      <c r="K361" s="63"/>
      <c r="L361" s="63"/>
      <c r="M361" s="20" t="s">
        <v>639</v>
      </c>
      <c r="N361" s="22" t="s">
        <v>12</v>
      </c>
      <c r="O361" s="11">
        <f>650*12*12/57</f>
        <v>1642.1052631578948</v>
      </c>
    </row>
    <row r="362" spans="1:15" ht="31.5" x14ac:dyDescent="0.25">
      <c r="A362" s="46"/>
      <c r="B362" s="47"/>
      <c r="C362" s="48"/>
      <c r="D362" s="46"/>
      <c r="E362" s="48"/>
      <c r="F362" s="49"/>
      <c r="G362" s="46"/>
      <c r="H362" s="49"/>
      <c r="I362" s="63"/>
      <c r="J362" s="63"/>
      <c r="K362" s="63"/>
      <c r="L362" s="63"/>
      <c r="M362" s="19" t="s">
        <v>640</v>
      </c>
      <c r="N362" s="22" t="s">
        <v>9</v>
      </c>
      <c r="O362" s="11">
        <f>650*12*12/57</f>
        <v>1642.1052631578948</v>
      </c>
    </row>
    <row r="363" spans="1:15" ht="47.25" x14ac:dyDescent="0.25">
      <c r="A363" s="46"/>
      <c r="B363" s="47"/>
      <c r="C363" s="48"/>
      <c r="D363" s="46"/>
      <c r="E363" s="48"/>
      <c r="F363" s="49"/>
      <c r="G363" s="46"/>
      <c r="H363" s="20" t="s">
        <v>338</v>
      </c>
      <c r="I363" s="22">
        <v>3</v>
      </c>
      <c r="J363" s="22"/>
      <c r="K363" s="22"/>
      <c r="L363" s="22"/>
      <c r="M363" s="19" t="s">
        <v>642</v>
      </c>
      <c r="N363" s="22" t="s">
        <v>9</v>
      </c>
      <c r="O363" s="11">
        <f>O358</f>
        <v>2218.105263157895</v>
      </c>
    </row>
    <row r="364" spans="1:15" ht="47.25" x14ac:dyDescent="0.25">
      <c r="A364" s="46"/>
      <c r="B364" s="47"/>
      <c r="C364" s="63" t="s">
        <v>49</v>
      </c>
      <c r="D364" s="46" t="s">
        <v>340</v>
      </c>
      <c r="E364" s="63"/>
      <c r="F364" s="49" t="s">
        <v>334</v>
      </c>
      <c r="G364" s="46" t="s">
        <v>335</v>
      </c>
      <c r="H364" s="49" t="s">
        <v>342</v>
      </c>
      <c r="I364" s="63" t="s">
        <v>16</v>
      </c>
      <c r="J364" s="63">
        <v>1</v>
      </c>
      <c r="K364" s="63"/>
      <c r="L364" s="63"/>
      <c r="M364" s="20" t="s">
        <v>641</v>
      </c>
      <c r="N364" s="22" t="s">
        <v>11</v>
      </c>
      <c r="O364" s="11">
        <f>650*12*12/57</f>
        <v>1642.1052631578948</v>
      </c>
    </row>
    <row r="365" spans="1:15" ht="31.5" x14ac:dyDescent="0.25">
      <c r="A365" s="46"/>
      <c r="B365" s="47"/>
      <c r="C365" s="63"/>
      <c r="D365" s="46"/>
      <c r="E365" s="63"/>
      <c r="F365" s="49"/>
      <c r="G365" s="46"/>
      <c r="H365" s="49"/>
      <c r="I365" s="63"/>
      <c r="J365" s="63"/>
      <c r="K365" s="63"/>
      <c r="L365" s="63"/>
      <c r="M365" s="20" t="s">
        <v>645</v>
      </c>
      <c r="N365" s="22" t="s">
        <v>12</v>
      </c>
      <c r="O365" s="11">
        <f>650*12*12/57</f>
        <v>1642.1052631578948</v>
      </c>
    </row>
    <row r="366" spans="1:15" ht="31.5" x14ac:dyDescent="0.25">
      <c r="A366" s="46"/>
      <c r="B366" s="47"/>
      <c r="C366" s="63"/>
      <c r="D366" s="46"/>
      <c r="E366" s="63"/>
      <c r="F366" s="49"/>
      <c r="G366" s="46"/>
      <c r="H366" s="49"/>
      <c r="I366" s="63"/>
      <c r="J366" s="63"/>
      <c r="K366" s="63"/>
      <c r="L366" s="63"/>
      <c r="M366" s="20" t="s">
        <v>639</v>
      </c>
      <c r="N366" s="22" t="s">
        <v>9</v>
      </c>
      <c r="O366" s="11">
        <f>650*12*12/57</f>
        <v>1642.1052631578948</v>
      </c>
    </row>
    <row r="367" spans="1:15" ht="31.5" x14ac:dyDescent="0.25">
      <c r="A367" s="46"/>
      <c r="B367" s="47"/>
      <c r="C367" s="63"/>
      <c r="D367" s="46"/>
      <c r="E367" s="63"/>
      <c r="F367" s="49"/>
      <c r="G367" s="46"/>
      <c r="H367" s="49"/>
      <c r="I367" s="63"/>
      <c r="J367" s="63"/>
      <c r="K367" s="63"/>
      <c r="L367" s="63"/>
      <c r="M367" s="19" t="s">
        <v>640</v>
      </c>
      <c r="N367" s="22" t="s">
        <v>9</v>
      </c>
      <c r="O367" s="11">
        <f>650*12*12/57</f>
        <v>1642.1052631578948</v>
      </c>
    </row>
    <row r="368" spans="1:15" ht="47.25" x14ac:dyDescent="0.25">
      <c r="A368" s="46"/>
      <c r="B368" s="47"/>
      <c r="C368" s="63"/>
      <c r="D368" s="46"/>
      <c r="E368" s="63"/>
      <c r="F368" s="49"/>
      <c r="G368" s="46"/>
      <c r="H368" s="20" t="s">
        <v>338</v>
      </c>
      <c r="I368" s="22">
        <v>3</v>
      </c>
      <c r="J368" s="22"/>
      <c r="K368" s="22"/>
      <c r="L368" s="22"/>
      <c r="M368" s="19" t="s">
        <v>642</v>
      </c>
      <c r="N368" s="22" t="s">
        <v>9</v>
      </c>
      <c r="O368" s="10">
        <f>650*12*12/57+(12*8*6)</f>
        <v>2218.105263157895</v>
      </c>
    </row>
    <row r="369" spans="1:15" ht="15.75" customHeight="1" x14ac:dyDescent="0.25">
      <c r="A369" s="46">
        <v>27</v>
      </c>
      <c r="B369" s="47" t="s">
        <v>113</v>
      </c>
      <c r="C369" s="59" t="s">
        <v>50</v>
      </c>
      <c r="D369" s="58" t="s">
        <v>341</v>
      </c>
      <c r="E369" s="59"/>
      <c r="F369" s="89" t="s">
        <v>334</v>
      </c>
      <c r="G369" s="58" t="s">
        <v>335</v>
      </c>
      <c r="H369" s="49" t="s">
        <v>429</v>
      </c>
      <c r="I369" s="50">
        <v>58</v>
      </c>
      <c r="J369" s="89" t="s">
        <v>470</v>
      </c>
      <c r="K369" s="89" t="s">
        <v>470</v>
      </c>
      <c r="L369" s="89" t="s">
        <v>470</v>
      </c>
      <c r="M369" s="46" t="s">
        <v>646</v>
      </c>
      <c r="N369" s="18" t="s">
        <v>0</v>
      </c>
      <c r="O369" s="88">
        <f t="shared" ref="O369:O373" si="14">650*12*12/57</f>
        <v>1642.1052631578948</v>
      </c>
    </row>
    <row r="370" spans="1:15" x14ac:dyDescent="0.25">
      <c r="A370" s="46"/>
      <c r="B370" s="47"/>
      <c r="C370" s="59"/>
      <c r="D370" s="58"/>
      <c r="E370" s="59"/>
      <c r="F370" s="89"/>
      <c r="G370" s="58"/>
      <c r="H370" s="49"/>
      <c r="I370" s="50"/>
      <c r="J370" s="89"/>
      <c r="K370" s="89"/>
      <c r="L370" s="89"/>
      <c r="M370" s="46"/>
      <c r="N370" s="18" t="s">
        <v>1</v>
      </c>
      <c r="O370" s="88"/>
    </row>
    <row r="371" spans="1:15" x14ac:dyDescent="0.25">
      <c r="A371" s="46"/>
      <c r="B371" s="47"/>
      <c r="C371" s="59"/>
      <c r="D371" s="58"/>
      <c r="E371" s="59"/>
      <c r="F371" s="89"/>
      <c r="G371" s="58"/>
      <c r="H371" s="49"/>
      <c r="I371" s="50"/>
      <c r="J371" s="89"/>
      <c r="K371" s="89"/>
      <c r="L371" s="89"/>
      <c r="M371" s="46"/>
      <c r="N371" s="18" t="s">
        <v>7</v>
      </c>
      <c r="O371" s="88"/>
    </row>
    <row r="372" spans="1:15" x14ac:dyDescent="0.25">
      <c r="A372" s="46"/>
      <c r="B372" s="47"/>
      <c r="C372" s="59"/>
      <c r="D372" s="58"/>
      <c r="E372" s="59"/>
      <c r="F372" s="89"/>
      <c r="G372" s="58"/>
      <c r="H372" s="49"/>
      <c r="I372" s="50"/>
      <c r="J372" s="89"/>
      <c r="K372" s="89"/>
      <c r="L372" s="89"/>
      <c r="M372" s="46"/>
      <c r="N372" s="18" t="s">
        <v>2</v>
      </c>
      <c r="O372" s="88"/>
    </row>
    <row r="373" spans="1:15" x14ac:dyDescent="0.25">
      <c r="A373" s="46"/>
      <c r="B373" s="47"/>
      <c r="C373" s="59"/>
      <c r="D373" s="58"/>
      <c r="E373" s="59"/>
      <c r="F373" s="89"/>
      <c r="G373" s="58"/>
      <c r="H373" s="49"/>
      <c r="I373" s="50"/>
      <c r="J373" s="89"/>
      <c r="K373" s="89"/>
      <c r="L373" s="89"/>
      <c r="M373" s="46" t="s">
        <v>647</v>
      </c>
      <c r="N373" s="18" t="s">
        <v>0</v>
      </c>
      <c r="O373" s="88">
        <f t="shared" si="14"/>
        <v>1642.1052631578948</v>
      </c>
    </row>
    <row r="374" spans="1:15" x14ac:dyDescent="0.25">
      <c r="A374" s="46"/>
      <c r="B374" s="47"/>
      <c r="C374" s="59"/>
      <c r="D374" s="58"/>
      <c r="E374" s="59"/>
      <c r="F374" s="89"/>
      <c r="G374" s="58"/>
      <c r="H374" s="49"/>
      <c r="I374" s="50"/>
      <c r="J374" s="89"/>
      <c r="K374" s="89"/>
      <c r="L374" s="89"/>
      <c r="M374" s="46"/>
      <c r="N374" s="18" t="s">
        <v>1</v>
      </c>
      <c r="O374" s="88"/>
    </row>
    <row r="375" spans="1:15" x14ac:dyDescent="0.25">
      <c r="A375" s="46"/>
      <c r="B375" s="47"/>
      <c r="C375" s="59"/>
      <c r="D375" s="58"/>
      <c r="E375" s="59"/>
      <c r="F375" s="89"/>
      <c r="G375" s="58"/>
      <c r="H375" s="49"/>
      <c r="I375" s="50"/>
      <c r="J375" s="89"/>
      <c r="K375" s="89"/>
      <c r="L375" s="89"/>
      <c r="M375" s="46"/>
      <c r="N375" s="18" t="s">
        <v>7</v>
      </c>
      <c r="O375" s="88"/>
    </row>
    <row r="376" spans="1:15" x14ac:dyDescent="0.25">
      <c r="A376" s="46"/>
      <c r="B376" s="47"/>
      <c r="C376" s="59"/>
      <c r="D376" s="58"/>
      <c r="E376" s="59"/>
      <c r="F376" s="89"/>
      <c r="G376" s="58"/>
      <c r="H376" s="49"/>
      <c r="I376" s="50"/>
      <c r="J376" s="89"/>
      <c r="K376" s="89"/>
      <c r="L376" s="89"/>
      <c r="M376" s="46"/>
      <c r="N376" s="18" t="s">
        <v>2</v>
      </c>
      <c r="O376" s="88"/>
    </row>
    <row r="377" spans="1:15" x14ac:dyDescent="0.25">
      <c r="A377" s="46"/>
      <c r="B377" s="47"/>
      <c r="C377" s="59"/>
      <c r="D377" s="58"/>
      <c r="E377" s="59"/>
      <c r="F377" s="89"/>
      <c r="G377" s="58"/>
      <c r="H377" s="49"/>
      <c r="I377" s="50"/>
      <c r="J377" s="89"/>
      <c r="K377" s="89"/>
      <c r="L377" s="89"/>
      <c r="M377" s="46" t="s">
        <v>648</v>
      </c>
      <c r="N377" s="18" t="s">
        <v>0</v>
      </c>
      <c r="O377" s="88">
        <f t="shared" ref="O377:O405" si="15">650*12*12/57</f>
        <v>1642.1052631578948</v>
      </c>
    </row>
    <row r="378" spans="1:15" x14ac:dyDescent="0.25">
      <c r="A378" s="46"/>
      <c r="B378" s="47"/>
      <c r="C378" s="59"/>
      <c r="D378" s="58"/>
      <c r="E378" s="59"/>
      <c r="F378" s="89"/>
      <c r="G378" s="58"/>
      <c r="H378" s="49"/>
      <c r="I378" s="50"/>
      <c r="J378" s="89"/>
      <c r="K378" s="89"/>
      <c r="L378" s="89"/>
      <c r="M378" s="46"/>
      <c r="N378" s="18" t="s">
        <v>1</v>
      </c>
      <c r="O378" s="88"/>
    </row>
    <row r="379" spans="1:15" x14ac:dyDescent="0.25">
      <c r="A379" s="46"/>
      <c r="B379" s="47"/>
      <c r="C379" s="59"/>
      <c r="D379" s="58"/>
      <c r="E379" s="59"/>
      <c r="F379" s="89"/>
      <c r="G379" s="58"/>
      <c r="H379" s="49"/>
      <c r="I379" s="50"/>
      <c r="J379" s="89"/>
      <c r="K379" s="89"/>
      <c r="L379" s="89"/>
      <c r="M379" s="46"/>
      <c r="N379" s="18" t="s">
        <v>7</v>
      </c>
      <c r="O379" s="88"/>
    </row>
    <row r="380" spans="1:15" x14ac:dyDescent="0.25">
      <c r="A380" s="46"/>
      <c r="B380" s="47"/>
      <c r="C380" s="59"/>
      <c r="D380" s="58"/>
      <c r="E380" s="59"/>
      <c r="F380" s="89"/>
      <c r="G380" s="58"/>
      <c r="H380" s="49"/>
      <c r="I380" s="50"/>
      <c r="J380" s="89"/>
      <c r="K380" s="89"/>
      <c r="L380" s="89"/>
      <c r="M380" s="46"/>
      <c r="N380" s="18" t="s">
        <v>2</v>
      </c>
      <c r="O380" s="88"/>
    </row>
    <row r="381" spans="1:15" x14ac:dyDescent="0.25">
      <c r="A381" s="46"/>
      <c r="B381" s="47"/>
      <c r="C381" s="59"/>
      <c r="D381" s="58"/>
      <c r="E381" s="59"/>
      <c r="F381" s="89"/>
      <c r="G381" s="58"/>
      <c r="H381" s="49"/>
      <c r="I381" s="50"/>
      <c r="J381" s="89"/>
      <c r="K381" s="89"/>
      <c r="L381" s="89"/>
      <c r="M381" s="46" t="s">
        <v>649</v>
      </c>
      <c r="N381" s="18" t="s">
        <v>0</v>
      </c>
      <c r="O381" s="88">
        <f t="shared" si="15"/>
        <v>1642.1052631578948</v>
      </c>
    </row>
    <row r="382" spans="1:15" x14ac:dyDescent="0.25">
      <c r="A382" s="46"/>
      <c r="B382" s="47"/>
      <c r="C382" s="59"/>
      <c r="D382" s="58"/>
      <c r="E382" s="59"/>
      <c r="F382" s="89"/>
      <c r="G382" s="58"/>
      <c r="H382" s="49"/>
      <c r="I382" s="50"/>
      <c r="J382" s="89"/>
      <c r="K382" s="89"/>
      <c r="L382" s="89"/>
      <c r="M382" s="46"/>
      <c r="N382" s="18" t="s">
        <v>1</v>
      </c>
      <c r="O382" s="88"/>
    </row>
    <row r="383" spans="1:15" x14ac:dyDescent="0.25">
      <c r="A383" s="46"/>
      <c r="B383" s="47"/>
      <c r="C383" s="59"/>
      <c r="D383" s="58"/>
      <c r="E383" s="59"/>
      <c r="F383" s="89"/>
      <c r="G383" s="58"/>
      <c r="H383" s="49"/>
      <c r="I383" s="50"/>
      <c r="J383" s="89"/>
      <c r="K383" s="89"/>
      <c r="L383" s="89"/>
      <c r="M383" s="46"/>
      <c r="N383" s="18" t="s">
        <v>7</v>
      </c>
      <c r="O383" s="88"/>
    </row>
    <row r="384" spans="1:15" x14ac:dyDescent="0.25">
      <c r="A384" s="46"/>
      <c r="B384" s="47"/>
      <c r="C384" s="59"/>
      <c r="D384" s="58"/>
      <c r="E384" s="59"/>
      <c r="F384" s="89"/>
      <c r="G384" s="58"/>
      <c r="H384" s="49"/>
      <c r="I384" s="50"/>
      <c r="J384" s="89"/>
      <c r="K384" s="89"/>
      <c r="L384" s="89"/>
      <c r="M384" s="46"/>
      <c r="N384" s="18" t="s">
        <v>2</v>
      </c>
      <c r="O384" s="88"/>
    </row>
    <row r="385" spans="1:15" x14ac:dyDescent="0.25">
      <c r="A385" s="46"/>
      <c r="B385" s="47"/>
      <c r="C385" s="59"/>
      <c r="D385" s="58"/>
      <c r="E385" s="59"/>
      <c r="F385" s="89"/>
      <c r="G385" s="58"/>
      <c r="H385" s="49"/>
      <c r="I385" s="50"/>
      <c r="J385" s="89"/>
      <c r="K385" s="89"/>
      <c r="L385" s="89"/>
      <c r="M385" s="46" t="s">
        <v>650</v>
      </c>
      <c r="N385" s="18" t="s">
        <v>0</v>
      </c>
      <c r="O385" s="88">
        <f t="shared" si="15"/>
        <v>1642.1052631578948</v>
      </c>
    </row>
    <row r="386" spans="1:15" x14ac:dyDescent="0.25">
      <c r="A386" s="46"/>
      <c r="B386" s="47"/>
      <c r="C386" s="59"/>
      <c r="D386" s="58"/>
      <c r="E386" s="59"/>
      <c r="F386" s="89"/>
      <c r="G386" s="58"/>
      <c r="H386" s="49"/>
      <c r="I386" s="50"/>
      <c r="J386" s="89"/>
      <c r="K386" s="89"/>
      <c r="L386" s="89"/>
      <c r="M386" s="46"/>
      <c r="N386" s="18" t="s">
        <v>1</v>
      </c>
      <c r="O386" s="88"/>
    </row>
    <row r="387" spans="1:15" x14ac:dyDescent="0.25">
      <c r="A387" s="46"/>
      <c r="B387" s="47"/>
      <c r="C387" s="59"/>
      <c r="D387" s="58"/>
      <c r="E387" s="59"/>
      <c r="F387" s="89"/>
      <c r="G387" s="58"/>
      <c r="H387" s="49"/>
      <c r="I387" s="50"/>
      <c r="J387" s="89"/>
      <c r="K387" s="89"/>
      <c r="L387" s="89"/>
      <c r="M387" s="46"/>
      <c r="N387" s="18" t="s">
        <v>7</v>
      </c>
      <c r="O387" s="88"/>
    </row>
    <row r="388" spans="1:15" x14ac:dyDescent="0.25">
      <c r="A388" s="46"/>
      <c r="B388" s="47"/>
      <c r="C388" s="59"/>
      <c r="D388" s="58"/>
      <c r="E388" s="59"/>
      <c r="F388" s="89"/>
      <c r="G388" s="58"/>
      <c r="H388" s="49"/>
      <c r="I388" s="50"/>
      <c r="J388" s="89"/>
      <c r="K388" s="89"/>
      <c r="L388" s="89"/>
      <c r="M388" s="46"/>
      <c r="N388" s="18" t="s">
        <v>2</v>
      </c>
      <c r="O388" s="88"/>
    </row>
    <row r="389" spans="1:15" x14ac:dyDescent="0.25">
      <c r="A389" s="46"/>
      <c r="B389" s="47"/>
      <c r="C389" s="59"/>
      <c r="D389" s="58"/>
      <c r="E389" s="59"/>
      <c r="F389" s="89"/>
      <c r="G389" s="58"/>
      <c r="H389" s="49"/>
      <c r="I389" s="92">
        <v>1</v>
      </c>
      <c r="J389" s="92">
        <v>4</v>
      </c>
      <c r="K389" s="92"/>
      <c r="L389" s="92"/>
      <c r="M389" s="46" t="s">
        <v>651</v>
      </c>
      <c r="N389" s="18" t="s">
        <v>0</v>
      </c>
      <c r="O389" s="88">
        <f t="shared" si="15"/>
        <v>1642.1052631578948</v>
      </c>
    </row>
    <row r="390" spans="1:15" x14ac:dyDescent="0.25">
      <c r="A390" s="46"/>
      <c r="B390" s="47"/>
      <c r="C390" s="59"/>
      <c r="D390" s="58"/>
      <c r="E390" s="59"/>
      <c r="F390" s="89"/>
      <c r="G390" s="58"/>
      <c r="H390" s="49"/>
      <c r="I390" s="92"/>
      <c r="J390" s="92"/>
      <c r="K390" s="92"/>
      <c r="L390" s="92"/>
      <c r="M390" s="46"/>
      <c r="N390" s="18" t="s">
        <v>1</v>
      </c>
      <c r="O390" s="88"/>
    </row>
    <row r="391" spans="1:15" x14ac:dyDescent="0.25">
      <c r="A391" s="46"/>
      <c r="B391" s="47"/>
      <c r="C391" s="59"/>
      <c r="D391" s="58"/>
      <c r="E391" s="59"/>
      <c r="F391" s="89"/>
      <c r="G391" s="58"/>
      <c r="H391" s="49"/>
      <c r="I391" s="92"/>
      <c r="J391" s="92"/>
      <c r="K391" s="92"/>
      <c r="L391" s="92"/>
      <c r="M391" s="46"/>
      <c r="N391" s="18" t="s">
        <v>7</v>
      </c>
      <c r="O391" s="88"/>
    </row>
    <row r="392" spans="1:15" x14ac:dyDescent="0.25">
      <c r="A392" s="46"/>
      <c r="B392" s="47"/>
      <c r="C392" s="59"/>
      <c r="D392" s="58"/>
      <c r="E392" s="59"/>
      <c r="F392" s="89"/>
      <c r="G392" s="58"/>
      <c r="H392" s="49"/>
      <c r="I392" s="92"/>
      <c r="J392" s="92"/>
      <c r="K392" s="92"/>
      <c r="L392" s="92"/>
      <c r="M392" s="46"/>
      <c r="N392" s="18" t="s">
        <v>2</v>
      </c>
      <c r="O392" s="88"/>
    </row>
    <row r="393" spans="1:15" x14ac:dyDescent="0.25">
      <c r="A393" s="46"/>
      <c r="B393" s="47"/>
      <c r="C393" s="59"/>
      <c r="D393" s="58"/>
      <c r="E393" s="59"/>
      <c r="F393" s="89"/>
      <c r="G393" s="58"/>
      <c r="H393" s="49"/>
      <c r="I393" s="92"/>
      <c r="J393" s="92"/>
      <c r="K393" s="92"/>
      <c r="L393" s="92"/>
      <c r="M393" s="58" t="s">
        <v>652</v>
      </c>
      <c r="N393" s="18" t="s">
        <v>10</v>
      </c>
      <c r="O393" s="88">
        <f t="shared" si="15"/>
        <v>1642.1052631578948</v>
      </c>
    </row>
    <row r="394" spans="1:15" x14ac:dyDescent="0.25">
      <c r="A394" s="46"/>
      <c r="B394" s="47"/>
      <c r="C394" s="59"/>
      <c r="D394" s="58"/>
      <c r="E394" s="59"/>
      <c r="F394" s="89"/>
      <c r="G394" s="58"/>
      <c r="H394" s="49"/>
      <c r="I394" s="92"/>
      <c r="J394" s="92"/>
      <c r="K394" s="92"/>
      <c r="L394" s="92"/>
      <c r="M394" s="58"/>
      <c r="N394" s="18" t="s">
        <v>11</v>
      </c>
      <c r="O394" s="88"/>
    </row>
    <row r="395" spans="1:15" x14ac:dyDescent="0.25">
      <c r="A395" s="46"/>
      <c r="B395" s="47"/>
      <c r="C395" s="59"/>
      <c r="D395" s="58"/>
      <c r="E395" s="59"/>
      <c r="F395" s="89"/>
      <c r="G395" s="58"/>
      <c r="H395" s="49"/>
      <c r="I395" s="92"/>
      <c r="J395" s="92"/>
      <c r="K395" s="92"/>
      <c r="L395" s="92"/>
      <c r="M395" s="58"/>
      <c r="N395" s="18" t="s">
        <v>12</v>
      </c>
      <c r="O395" s="88"/>
    </row>
    <row r="396" spans="1:15" x14ac:dyDescent="0.25">
      <c r="A396" s="46"/>
      <c r="B396" s="47"/>
      <c r="C396" s="59"/>
      <c r="D396" s="58"/>
      <c r="E396" s="59"/>
      <c r="F396" s="89"/>
      <c r="G396" s="58"/>
      <c r="H396" s="49"/>
      <c r="I396" s="92"/>
      <c r="J396" s="92"/>
      <c r="K396" s="92"/>
      <c r="L396" s="92"/>
      <c r="M396" s="58"/>
      <c r="N396" s="18" t="s">
        <v>9</v>
      </c>
      <c r="O396" s="88"/>
    </row>
    <row r="397" spans="1:15" x14ac:dyDescent="0.25">
      <c r="A397" s="46"/>
      <c r="B397" s="47"/>
      <c r="C397" s="59"/>
      <c r="D397" s="58"/>
      <c r="E397" s="59"/>
      <c r="F397" s="89"/>
      <c r="G397" s="58"/>
      <c r="H397" s="49"/>
      <c r="I397" s="92"/>
      <c r="J397" s="92"/>
      <c r="K397" s="92"/>
      <c r="L397" s="92"/>
      <c r="M397" s="46" t="s">
        <v>653</v>
      </c>
      <c r="N397" s="18" t="s">
        <v>0</v>
      </c>
      <c r="O397" s="88">
        <f t="shared" si="15"/>
        <v>1642.1052631578948</v>
      </c>
    </row>
    <row r="398" spans="1:15" x14ac:dyDescent="0.25">
      <c r="A398" s="46"/>
      <c r="B398" s="47"/>
      <c r="C398" s="59"/>
      <c r="D398" s="58"/>
      <c r="E398" s="59"/>
      <c r="F398" s="89"/>
      <c r="G398" s="58"/>
      <c r="H398" s="49"/>
      <c r="I398" s="92"/>
      <c r="J398" s="92"/>
      <c r="K398" s="92"/>
      <c r="L398" s="92"/>
      <c r="M398" s="46"/>
      <c r="N398" s="18" t="s">
        <v>1</v>
      </c>
      <c r="O398" s="88"/>
    </row>
    <row r="399" spans="1:15" x14ac:dyDescent="0.25">
      <c r="A399" s="46"/>
      <c r="B399" s="47"/>
      <c r="C399" s="59"/>
      <c r="D399" s="58"/>
      <c r="E399" s="59"/>
      <c r="F399" s="89"/>
      <c r="G399" s="58"/>
      <c r="H399" s="49"/>
      <c r="I399" s="92"/>
      <c r="J399" s="92"/>
      <c r="K399" s="92"/>
      <c r="L399" s="92"/>
      <c r="M399" s="46"/>
      <c r="N399" s="18" t="s">
        <v>7</v>
      </c>
      <c r="O399" s="88"/>
    </row>
    <row r="400" spans="1:15" x14ac:dyDescent="0.25">
      <c r="A400" s="46"/>
      <c r="B400" s="47"/>
      <c r="C400" s="59"/>
      <c r="D400" s="58"/>
      <c r="E400" s="59"/>
      <c r="F400" s="89"/>
      <c r="G400" s="58"/>
      <c r="H400" s="49"/>
      <c r="I400" s="92"/>
      <c r="J400" s="92"/>
      <c r="K400" s="92"/>
      <c r="L400" s="92"/>
      <c r="M400" s="46"/>
      <c r="N400" s="18" t="s">
        <v>2</v>
      </c>
      <c r="O400" s="88"/>
    </row>
    <row r="401" spans="1:15" x14ac:dyDescent="0.25">
      <c r="A401" s="46"/>
      <c r="B401" s="47"/>
      <c r="C401" s="46" t="s">
        <v>72</v>
      </c>
      <c r="D401" s="46" t="s">
        <v>343</v>
      </c>
      <c r="E401" s="48"/>
      <c r="F401" s="49" t="s">
        <v>344</v>
      </c>
      <c r="G401" s="46" t="s">
        <v>335</v>
      </c>
      <c r="H401" s="49" t="s">
        <v>428</v>
      </c>
      <c r="I401" s="54">
        <v>10</v>
      </c>
      <c r="J401" s="63">
        <v>8</v>
      </c>
      <c r="K401" s="63"/>
      <c r="L401" s="63"/>
      <c r="M401" s="46" t="s">
        <v>654</v>
      </c>
      <c r="N401" s="18" t="s">
        <v>10</v>
      </c>
      <c r="O401" s="88">
        <f t="shared" si="15"/>
        <v>1642.1052631578948</v>
      </c>
    </row>
    <row r="402" spans="1:15" x14ac:dyDescent="0.25">
      <c r="A402" s="46"/>
      <c r="B402" s="47"/>
      <c r="C402" s="46"/>
      <c r="D402" s="46"/>
      <c r="E402" s="48"/>
      <c r="F402" s="49"/>
      <c r="G402" s="46"/>
      <c r="H402" s="49"/>
      <c r="I402" s="54"/>
      <c r="J402" s="63"/>
      <c r="K402" s="63"/>
      <c r="L402" s="63"/>
      <c r="M402" s="46"/>
      <c r="N402" s="18" t="s">
        <v>11</v>
      </c>
      <c r="O402" s="88"/>
    </row>
    <row r="403" spans="1:15" x14ac:dyDescent="0.25">
      <c r="A403" s="46"/>
      <c r="B403" s="47"/>
      <c r="C403" s="46"/>
      <c r="D403" s="46"/>
      <c r="E403" s="48"/>
      <c r="F403" s="49"/>
      <c r="G403" s="46"/>
      <c r="H403" s="49"/>
      <c r="I403" s="54"/>
      <c r="J403" s="63"/>
      <c r="K403" s="63"/>
      <c r="L403" s="63"/>
      <c r="M403" s="46"/>
      <c r="N403" s="18" t="s">
        <v>12</v>
      </c>
      <c r="O403" s="88"/>
    </row>
    <row r="404" spans="1:15" x14ac:dyDescent="0.25">
      <c r="A404" s="46"/>
      <c r="B404" s="47"/>
      <c r="C404" s="46"/>
      <c r="D404" s="46"/>
      <c r="E404" s="48"/>
      <c r="F404" s="49"/>
      <c r="G404" s="46"/>
      <c r="H404" s="49"/>
      <c r="I404" s="54"/>
      <c r="J404" s="63"/>
      <c r="K404" s="63"/>
      <c r="L404" s="63"/>
      <c r="M404" s="46"/>
      <c r="N404" s="18" t="s">
        <v>9</v>
      </c>
      <c r="O404" s="88"/>
    </row>
    <row r="405" spans="1:15" x14ac:dyDescent="0.25">
      <c r="A405" s="46"/>
      <c r="B405" s="47"/>
      <c r="C405" s="46"/>
      <c r="D405" s="46"/>
      <c r="E405" s="48"/>
      <c r="F405" s="49"/>
      <c r="G405" s="46"/>
      <c r="H405" s="49"/>
      <c r="I405" s="54">
        <v>4</v>
      </c>
      <c r="J405" s="49">
        <v>4</v>
      </c>
      <c r="K405" s="63"/>
      <c r="L405" s="63"/>
      <c r="M405" s="46" t="s">
        <v>655</v>
      </c>
      <c r="N405" s="18" t="s">
        <v>10</v>
      </c>
      <c r="O405" s="88">
        <f t="shared" si="15"/>
        <v>1642.1052631578948</v>
      </c>
    </row>
    <row r="406" spans="1:15" x14ac:dyDescent="0.25">
      <c r="A406" s="46"/>
      <c r="B406" s="47"/>
      <c r="C406" s="46"/>
      <c r="D406" s="46"/>
      <c r="E406" s="48"/>
      <c r="F406" s="49"/>
      <c r="G406" s="46"/>
      <c r="H406" s="49"/>
      <c r="I406" s="54"/>
      <c r="J406" s="49"/>
      <c r="K406" s="63"/>
      <c r="L406" s="63"/>
      <c r="M406" s="46"/>
      <c r="N406" s="18" t="s">
        <v>11</v>
      </c>
      <c r="O406" s="88"/>
    </row>
    <row r="407" spans="1:15" x14ac:dyDescent="0.25">
      <c r="A407" s="46"/>
      <c r="B407" s="47"/>
      <c r="C407" s="46"/>
      <c r="D407" s="46"/>
      <c r="E407" s="48"/>
      <c r="F407" s="49"/>
      <c r="G407" s="46"/>
      <c r="H407" s="49"/>
      <c r="I407" s="54"/>
      <c r="J407" s="49"/>
      <c r="K407" s="63"/>
      <c r="L407" s="63"/>
      <c r="M407" s="46"/>
      <c r="N407" s="18" t="s">
        <v>12</v>
      </c>
      <c r="O407" s="88"/>
    </row>
    <row r="408" spans="1:15" x14ac:dyDescent="0.25">
      <c r="A408" s="46"/>
      <c r="B408" s="47"/>
      <c r="C408" s="46"/>
      <c r="D408" s="46"/>
      <c r="E408" s="48"/>
      <c r="F408" s="49"/>
      <c r="G408" s="46"/>
      <c r="H408" s="49"/>
      <c r="I408" s="54"/>
      <c r="J408" s="49"/>
      <c r="K408" s="63"/>
      <c r="L408" s="63"/>
      <c r="M408" s="46"/>
      <c r="N408" s="18" t="s">
        <v>9</v>
      </c>
      <c r="O408" s="88"/>
    </row>
    <row r="409" spans="1:15" ht="63" x14ac:dyDescent="0.25">
      <c r="A409" s="46"/>
      <c r="B409" s="47"/>
      <c r="C409" s="46"/>
      <c r="D409" s="46"/>
      <c r="E409" s="48"/>
      <c r="F409" s="49"/>
      <c r="G409" s="46"/>
      <c r="H409" s="49"/>
      <c r="I409" s="20" t="s">
        <v>471</v>
      </c>
      <c r="J409" s="22">
        <v>2</v>
      </c>
      <c r="K409" s="63"/>
      <c r="L409" s="63"/>
      <c r="M409" s="19" t="s">
        <v>656</v>
      </c>
      <c r="N409" s="18" t="s">
        <v>12</v>
      </c>
      <c r="O409" s="10">
        <f>650*12*12/57</f>
        <v>1642.1052631578948</v>
      </c>
    </row>
    <row r="410" spans="1:15" ht="78.75" x14ac:dyDescent="0.25">
      <c r="A410" s="46"/>
      <c r="B410" s="47"/>
      <c r="C410" s="46"/>
      <c r="D410" s="46"/>
      <c r="E410" s="48"/>
      <c r="F410" s="49"/>
      <c r="G410" s="46"/>
      <c r="H410" s="49"/>
      <c r="I410" s="21">
        <v>0</v>
      </c>
      <c r="J410" s="22">
        <v>1</v>
      </c>
      <c r="K410" s="63"/>
      <c r="L410" s="63"/>
      <c r="M410" s="17" t="s">
        <v>657</v>
      </c>
      <c r="N410" s="18" t="s">
        <v>9</v>
      </c>
      <c r="O410" s="10">
        <f>650*12*12/57</f>
        <v>1642.1052631578948</v>
      </c>
    </row>
    <row r="411" spans="1:15" ht="63" x14ac:dyDescent="0.25">
      <c r="A411" s="46"/>
      <c r="B411" s="47"/>
      <c r="C411" s="46"/>
      <c r="D411" s="46"/>
      <c r="E411" s="48"/>
      <c r="F411" s="49"/>
      <c r="G411" s="46"/>
      <c r="H411" s="49"/>
      <c r="I411" s="21">
        <v>0</v>
      </c>
      <c r="J411" s="22">
        <v>1</v>
      </c>
      <c r="K411" s="63"/>
      <c r="L411" s="63"/>
      <c r="M411" s="19" t="s">
        <v>658</v>
      </c>
      <c r="N411" s="18" t="s">
        <v>9</v>
      </c>
      <c r="O411" s="10">
        <f>650*12*12/57</f>
        <v>1642.1052631578948</v>
      </c>
    </row>
    <row r="412" spans="1:15" ht="78.75" x14ac:dyDescent="0.25">
      <c r="A412" s="46"/>
      <c r="B412" s="47"/>
      <c r="C412" s="46"/>
      <c r="D412" s="46"/>
      <c r="E412" s="48"/>
      <c r="F412" s="49"/>
      <c r="G412" s="46"/>
      <c r="H412" s="49"/>
      <c r="I412" s="21">
        <v>2</v>
      </c>
      <c r="J412" s="22"/>
      <c r="K412" s="63"/>
      <c r="L412" s="63"/>
      <c r="M412" s="19" t="s">
        <v>659</v>
      </c>
      <c r="N412" s="18" t="s">
        <v>9</v>
      </c>
      <c r="O412" s="10">
        <f>650*12*12/57+(12*8*4)</f>
        <v>2026.1052631578948</v>
      </c>
    </row>
    <row r="413" spans="1:15" x14ac:dyDescent="0.25">
      <c r="A413" s="46"/>
      <c r="B413" s="47"/>
      <c r="C413" s="46"/>
      <c r="D413" s="46"/>
      <c r="E413" s="48"/>
      <c r="F413" s="49"/>
      <c r="G413" s="46" t="s">
        <v>335</v>
      </c>
      <c r="H413" s="49"/>
      <c r="I413" s="47" t="s">
        <v>472</v>
      </c>
      <c r="J413" s="49">
        <v>1</v>
      </c>
      <c r="K413" s="63"/>
      <c r="L413" s="63"/>
      <c r="M413" s="46" t="s">
        <v>661</v>
      </c>
      <c r="N413" s="21" t="s">
        <v>10</v>
      </c>
      <c r="O413" s="77">
        <f>650*12*12/57</f>
        <v>1642.1052631578948</v>
      </c>
    </row>
    <row r="414" spans="1:15" x14ac:dyDescent="0.25">
      <c r="A414" s="46"/>
      <c r="B414" s="47"/>
      <c r="C414" s="46"/>
      <c r="D414" s="46"/>
      <c r="E414" s="48"/>
      <c r="F414" s="49"/>
      <c r="G414" s="46"/>
      <c r="H414" s="49"/>
      <c r="I414" s="47"/>
      <c r="J414" s="49"/>
      <c r="K414" s="63"/>
      <c r="L414" s="63"/>
      <c r="M414" s="46"/>
      <c r="N414" s="21" t="s">
        <v>11</v>
      </c>
      <c r="O414" s="77"/>
    </row>
    <row r="415" spans="1:15" x14ac:dyDescent="0.25">
      <c r="A415" s="46"/>
      <c r="B415" s="47"/>
      <c r="C415" s="46"/>
      <c r="D415" s="46"/>
      <c r="E415" s="48"/>
      <c r="F415" s="49"/>
      <c r="G415" s="46"/>
      <c r="H415" s="49"/>
      <c r="I415" s="47"/>
      <c r="J415" s="49"/>
      <c r="K415" s="63"/>
      <c r="L415" s="63"/>
      <c r="M415" s="46"/>
      <c r="N415" s="21" t="s">
        <v>12</v>
      </c>
      <c r="O415" s="77"/>
    </row>
    <row r="416" spans="1:15" x14ac:dyDescent="0.25">
      <c r="A416" s="46"/>
      <c r="B416" s="47"/>
      <c r="C416" s="46"/>
      <c r="D416" s="46"/>
      <c r="E416" s="48"/>
      <c r="F416" s="49"/>
      <c r="G416" s="46"/>
      <c r="H416" s="49"/>
      <c r="I416" s="47"/>
      <c r="J416" s="49"/>
      <c r="K416" s="63"/>
      <c r="L416" s="63"/>
      <c r="M416" s="46"/>
      <c r="N416" s="21" t="s">
        <v>9</v>
      </c>
      <c r="O416" s="77"/>
    </row>
    <row r="417" spans="1:15" x14ac:dyDescent="0.25">
      <c r="A417" s="46"/>
      <c r="B417" s="47"/>
      <c r="C417" s="46"/>
      <c r="D417" s="46"/>
      <c r="E417" s="48"/>
      <c r="F417" s="49"/>
      <c r="G417" s="46"/>
      <c r="H417" s="49"/>
      <c r="I417" s="47" t="s">
        <v>660</v>
      </c>
      <c r="J417" s="49">
        <v>5</v>
      </c>
      <c r="K417" s="63"/>
      <c r="L417" s="63"/>
      <c r="M417" s="46" t="s">
        <v>662</v>
      </c>
      <c r="N417" s="18" t="s">
        <v>10</v>
      </c>
      <c r="O417" s="77">
        <f t="shared" ref="O417:O463" si="16">650*12*12/57</f>
        <v>1642.1052631578948</v>
      </c>
    </row>
    <row r="418" spans="1:15" x14ac:dyDescent="0.25">
      <c r="A418" s="46"/>
      <c r="B418" s="47"/>
      <c r="C418" s="46"/>
      <c r="D418" s="46"/>
      <c r="E418" s="48"/>
      <c r="F418" s="49"/>
      <c r="G418" s="46"/>
      <c r="H418" s="49"/>
      <c r="I418" s="47"/>
      <c r="J418" s="49"/>
      <c r="K418" s="63"/>
      <c r="L418" s="63"/>
      <c r="M418" s="46"/>
      <c r="N418" s="18" t="s">
        <v>11</v>
      </c>
      <c r="O418" s="77"/>
    </row>
    <row r="419" spans="1:15" x14ac:dyDescent="0.25">
      <c r="A419" s="46"/>
      <c r="B419" s="47"/>
      <c r="C419" s="46"/>
      <c r="D419" s="46"/>
      <c r="E419" s="48"/>
      <c r="F419" s="49"/>
      <c r="G419" s="46"/>
      <c r="H419" s="49"/>
      <c r="I419" s="47"/>
      <c r="J419" s="49"/>
      <c r="K419" s="63"/>
      <c r="L419" s="63"/>
      <c r="M419" s="46"/>
      <c r="N419" s="18" t="s">
        <v>12</v>
      </c>
      <c r="O419" s="77"/>
    </row>
    <row r="420" spans="1:15" x14ac:dyDescent="0.25">
      <c r="A420" s="46"/>
      <c r="B420" s="47"/>
      <c r="C420" s="46"/>
      <c r="D420" s="46"/>
      <c r="E420" s="48"/>
      <c r="F420" s="49"/>
      <c r="G420" s="46"/>
      <c r="H420" s="49"/>
      <c r="I420" s="47"/>
      <c r="J420" s="49"/>
      <c r="K420" s="63"/>
      <c r="L420" s="63"/>
      <c r="M420" s="46"/>
      <c r="N420" s="18" t="s">
        <v>9</v>
      </c>
      <c r="O420" s="77"/>
    </row>
    <row r="421" spans="1:15" x14ac:dyDescent="0.25">
      <c r="A421" s="46"/>
      <c r="B421" s="47"/>
      <c r="C421" s="46"/>
      <c r="D421" s="46"/>
      <c r="E421" s="48"/>
      <c r="F421" s="49"/>
      <c r="G421" s="46"/>
      <c r="H421" s="49"/>
      <c r="I421" s="47" t="s">
        <v>473</v>
      </c>
      <c r="J421" s="49" t="s">
        <v>474</v>
      </c>
      <c r="K421" s="63"/>
      <c r="L421" s="63"/>
      <c r="M421" s="46" t="s">
        <v>663</v>
      </c>
      <c r="N421" s="18" t="s">
        <v>10</v>
      </c>
      <c r="O421" s="77">
        <f t="shared" si="16"/>
        <v>1642.1052631578948</v>
      </c>
    </row>
    <row r="422" spans="1:15" x14ac:dyDescent="0.25">
      <c r="A422" s="46"/>
      <c r="B422" s="47"/>
      <c r="C422" s="46"/>
      <c r="D422" s="46"/>
      <c r="E422" s="48"/>
      <c r="F422" s="49"/>
      <c r="G422" s="46"/>
      <c r="H422" s="49"/>
      <c r="I422" s="47"/>
      <c r="J422" s="49"/>
      <c r="K422" s="63"/>
      <c r="L422" s="63"/>
      <c r="M422" s="46"/>
      <c r="N422" s="18" t="s">
        <v>11</v>
      </c>
      <c r="O422" s="77"/>
    </row>
    <row r="423" spans="1:15" x14ac:dyDescent="0.25">
      <c r="A423" s="46"/>
      <c r="B423" s="47"/>
      <c r="C423" s="46"/>
      <c r="D423" s="46"/>
      <c r="E423" s="48"/>
      <c r="F423" s="49"/>
      <c r="G423" s="46"/>
      <c r="H423" s="49"/>
      <c r="I423" s="47"/>
      <c r="J423" s="49"/>
      <c r="K423" s="63"/>
      <c r="L423" s="63"/>
      <c r="M423" s="46"/>
      <c r="N423" s="18" t="s">
        <v>12</v>
      </c>
      <c r="O423" s="77"/>
    </row>
    <row r="424" spans="1:15" x14ac:dyDescent="0.25">
      <c r="A424" s="46"/>
      <c r="B424" s="47"/>
      <c r="C424" s="46"/>
      <c r="D424" s="46"/>
      <c r="E424" s="48"/>
      <c r="F424" s="49"/>
      <c r="G424" s="46"/>
      <c r="H424" s="49"/>
      <c r="I424" s="47"/>
      <c r="J424" s="49"/>
      <c r="K424" s="63"/>
      <c r="L424" s="63"/>
      <c r="M424" s="46"/>
      <c r="N424" s="18" t="s">
        <v>9</v>
      </c>
      <c r="O424" s="77"/>
    </row>
    <row r="425" spans="1:15" x14ac:dyDescent="0.25">
      <c r="A425" s="46"/>
      <c r="B425" s="47"/>
      <c r="C425" s="46"/>
      <c r="D425" s="46"/>
      <c r="E425" s="48"/>
      <c r="F425" s="49"/>
      <c r="G425" s="46"/>
      <c r="H425" s="49"/>
      <c r="I425" s="47" t="s">
        <v>357</v>
      </c>
      <c r="J425" s="49" t="s">
        <v>357</v>
      </c>
      <c r="K425" s="63"/>
      <c r="L425" s="63"/>
      <c r="M425" s="46" t="s">
        <v>664</v>
      </c>
      <c r="N425" s="18" t="s">
        <v>10</v>
      </c>
      <c r="O425" s="51">
        <f t="shared" si="16"/>
        <v>1642.1052631578948</v>
      </c>
    </row>
    <row r="426" spans="1:15" x14ac:dyDescent="0.25">
      <c r="A426" s="46"/>
      <c r="B426" s="47"/>
      <c r="C426" s="46"/>
      <c r="D426" s="46"/>
      <c r="E426" s="48"/>
      <c r="F426" s="49"/>
      <c r="G426" s="46"/>
      <c r="H426" s="49"/>
      <c r="I426" s="47"/>
      <c r="J426" s="49"/>
      <c r="K426" s="63"/>
      <c r="L426" s="63"/>
      <c r="M426" s="46"/>
      <c r="N426" s="18" t="s">
        <v>11</v>
      </c>
      <c r="O426" s="51"/>
    </row>
    <row r="427" spans="1:15" x14ac:dyDescent="0.25">
      <c r="A427" s="46"/>
      <c r="B427" s="47"/>
      <c r="C427" s="46"/>
      <c r="D427" s="46"/>
      <c r="E427" s="48"/>
      <c r="F427" s="49"/>
      <c r="G427" s="46"/>
      <c r="H427" s="49"/>
      <c r="I427" s="47"/>
      <c r="J427" s="49"/>
      <c r="K427" s="63"/>
      <c r="L427" s="63"/>
      <c r="M427" s="46"/>
      <c r="N427" s="18" t="s">
        <v>12</v>
      </c>
      <c r="O427" s="51"/>
    </row>
    <row r="428" spans="1:15" x14ac:dyDescent="0.25">
      <c r="A428" s="46"/>
      <c r="B428" s="47"/>
      <c r="C428" s="46"/>
      <c r="D428" s="46"/>
      <c r="E428" s="48"/>
      <c r="F428" s="49"/>
      <c r="G428" s="46"/>
      <c r="H428" s="49"/>
      <c r="I428" s="47"/>
      <c r="J428" s="49"/>
      <c r="K428" s="63"/>
      <c r="L428" s="63"/>
      <c r="M428" s="46"/>
      <c r="N428" s="18" t="s">
        <v>9</v>
      </c>
      <c r="O428" s="51"/>
    </row>
    <row r="429" spans="1:15" x14ac:dyDescent="0.25">
      <c r="A429" s="48">
        <v>28</v>
      </c>
      <c r="B429" s="47" t="s">
        <v>114</v>
      </c>
      <c r="C429" s="48" t="s">
        <v>51</v>
      </c>
      <c r="D429" s="46" t="s">
        <v>345</v>
      </c>
      <c r="E429" s="48"/>
      <c r="F429" s="49" t="s">
        <v>346</v>
      </c>
      <c r="G429" s="46" t="s">
        <v>335</v>
      </c>
      <c r="H429" s="49" t="s">
        <v>347</v>
      </c>
      <c r="I429" s="47" t="s">
        <v>348</v>
      </c>
      <c r="J429" s="63" t="s">
        <v>16</v>
      </c>
      <c r="K429" s="63"/>
      <c r="L429" s="63"/>
      <c r="M429" s="46" t="s">
        <v>665</v>
      </c>
      <c r="N429" s="18" t="s">
        <v>10</v>
      </c>
      <c r="O429" s="77">
        <f t="shared" si="16"/>
        <v>1642.1052631578948</v>
      </c>
    </row>
    <row r="430" spans="1:15" x14ac:dyDescent="0.25">
      <c r="A430" s="48"/>
      <c r="B430" s="47"/>
      <c r="C430" s="48"/>
      <c r="D430" s="46"/>
      <c r="E430" s="48"/>
      <c r="F430" s="49"/>
      <c r="G430" s="46"/>
      <c r="H430" s="49"/>
      <c r="I430" s="47"/>
      <c r="J430" s="63"/>
      <c r="K430" s="63"/>
      <c r="L430" s="63"/>
      <c r="M430" s="46"/>
      <c r="N430" s="18" t="s">
        <v>11</v>
      </c>
      <c r="O430" s="77"/>
    </row>
    <row r="431" spans="1:15" x14ac:dyDescent="0.25">
      <c r="A431" s="48"/>
      <c r="B431" s="47"/>
      <c r="C431" s="48"/>
      <c r="D431" s="46"/>
      <c r="E431" s="48"/>
      <c r="F431" s="49"/>
      <c r="G431" s="46"/>
      <c r="H431" s="49"/>
      <c r="I431" s="47"/>
      <c r="J431" s="63"/>
      <c r="K431" s="63"/>
      <c r="L431" s="63"/>
      <c r="M431" s="46"/>
      <c r="N431" s="18" t="s">
        <v>12</v>
      </c>
      <c r="O431" s="77"/>
    </row>
    <row r="432" spans="1:15" x14ac:dyDescent="0.25">
      <c r="A432" s="48"/>
      <c r="B432" s="47"/>
      <c r="C432" s="48"/>
      <c r="D432" s="46"/>
      <c r="E432" s="48"/>
      <c r="F432" s="49"/>
      <c r="G432" s="46"/>
      <c r="H432" s="49"/>
      <c r="I432" s="47"/>
      <c r="J432" s="63"/>
      <c r="K432" s="63"/>
      <c r="L432" s="63"/>
      <c r="M432" s="46"/>
      <c r="N432" s="18" t="s">
        <v>9</v>
      </c>
      <c r="O432" s="77"/>
    </row>
    <row r="433" spans="1:15" x14ac:dyDescent="0.25">
      <c r="A433" s="48"/>
      <c r="B433" s="47"/>
      <c r="C433" s="48"/>
      <c r="D433" s="46"/>
      <c r="E433" s="48"/>
      <c r="F433" s="49"/>
      <c r="G433" s="46"/>
      <c r="H433" s="49" t="s">
        <v>355</v>
      </c>
      <c r="I433" s="47" t="s">
        <v>356</v>
      </c>
      <c r="J433" s="63" t="s">
        <v>16</v>
      </c>
      <c r="K433" s="63"/>
      <c r="L433" s="63"/>
      <c r="M433" s="46" t="s">
        <v>666</v>
      </c>
      <c r="N433" s="18" t="s">
        <v>10</v>
      </c>
      <c r="O433" s="77">
        <f t="shared" si="16"/>
        <v>1642.1052631578948</v>
      </c>
    </row>
    <row r="434" spans="1:15" x14ac:dyDescent="0.25">
      <c r="A434" s="48"/>
      <c r="B434" s="47"/>
      <c r="C434" s="48"/>
      <c r="D434" s="46"/>
      <c r="E434" s="48"/>
      <c r="F434" s="49"/>
      <c r="G434" s="46"/>
      <c r="H434" s="49"/>
      <c r="I434" s="47"/>
      <c r="J434" s="63"/>
      <c r="K434" s="63"/>
      <c r="L434" s="63"/>
      <c r="M434" s="46"/>
      <c r="N434" s="18" t="s">
        <v>11</v>
      </c>
      <c r="O434" s="77"/>
    </row>
    <row r="435" spans="1:15" x14ac:dyDescent="0.25">
      <c r="A435" s="48"/>
      <c r="B435" s="47"/>
      <c r="C435" s="48"/>
      <c r="D435" s="46"/>
      <c r="E435" s="48"/>
      <c r="F435" s="49"/>
      <c r="G435" s="46"/>
      <c r="H435" s="49"/>
      <c r="I435" s="47"/>
      <c r="J435" s="63"/>
      <c r="K435" s="63"/>
      <c r="L435" s="63"/>
      <c r="M435" s="46"/>
      <c r="N435" s="18" t="s">
        <v>12</v>
      </c>
      <c r="O435" s="77"/>
    </row>
    <row r="436" spans="1:15" x14ac:dyDescent="0.25">
      <c r="A436" s="48"/>
      <c r="B436" s="47"/>
      <c r="C436" s="48"/>
      <c r="D436" s="46"/>
      <c r="E436" s="48"/>
      <c r="F436" s="49"/>
      <c r="G436" s="46"/>
      <c r="H436" s="49"/>
      <c r="I436" s="47"/>
      <c r="J436" s="63"/>
      <c r="K436" s="63"/>
      <c r="L436" s="63"/>
      <c r="M436" s="46"/>
      <c r="N436" s="18" t="s">
        <v>9</v>
      </c>
      <c r="O436" s="77"/>
    </row>
    <row r="437" spans="1:15" x14ac:dyDescent="0.25">
      <c r="A437" s="48"/>
      <c r="B437" s="47"/>
      <c r="C437" s="48"/>
      <c r="D437" s="46"/>
      <c r="E437" s="48"/>
      <c r="F437" s="49"/>
      <c r="G437" s="46"/>
      <c r="H437" s="49" t="s">
        <v>354</v>
      </c>
      <c r="I437" s="47" t="s">
        <v>349</v>
      </c>
      <c r="J437" s="63" t="s">
        <v>16</v>
      </c>
      <c r="K437" s="63"/>
      <c r="L437" s="63"/>
      <c r="M437" s="46" t="s">
        <v>667</v>
      </c>
      <c r="N437" s="18" t="s">
        <v>10</v>
      </c>
      <c r="O437" s="77">
        <f t="shared" si="16"/>
        <v>1642.1052631578948</v>
      </c>
    </row>
    <row r="438" spans="1:15" x14ac:dyDescent="0.25">
      <c r="A438" s="48"/>
      <c r="B438" s="47"/>
      <c r="C438" s="48"/>
      <c r="D438" s="46"/>
      <c r="E438" s="48"/>
      <c r="F438" s="49"/>
      <c r="G438" s="46"/>
      <c r="H438" s="49"/>
      <c r="I438" s="47"/>
      <c r="J438" s="63"/>
      <c r="K438" s="63"/>
      <c r="L438" s="63"/>
      <c r="M438" s="46"/>
      <c r="N438" s="18" t="s">
        <v>11</v>
      </c>
      <c r="O438" s="77"/>
    </row>
    <row r="439" spans="1:15" x14ac:dyDescent="0.25">
      <c r="A439" s="48"/>
      <c r="B439" s="47"/>
      <c r="C439" s="48"/>
      <c r="D439" s="46"/>
      <c r="E439" s="48"/>
      <c r="F439" s="49"/>
      <c r="G439" s="46"/>
      <c r="H439" s="49"/>
      <c r="I439" s="47"/>
      <c r="J439" s="63"/>
      <c r="K439" s="63"/>
      <c r="L439" s="63"/>
      <c r="M439" s="46"/>
      <c r="N439" s="18" t="s">
        <v>12</v>
      </c>
      <c r="O439" s="77"/>
    </row>
    <row r="440" spans="1:15" x14ac:dyDescent="0.25">
      <c r="A440" s="48"/>
      <c r="B440" s="47"/>
      <c r="C440" s="48"/>
      <c r="D440" s="46"/>
      <c r="E440" s="48"/>
      <c r="F440" s="49"/>
      <c r="G440" s="46"/>
      <c r="H440" s="49"/>
      <c r="I440" s="47"/>
      <c r="J440" s="63"/>
      <c r="K440" s="63"/>
      <c r="L440" s="63"/>
      <c r="M440" s="46"/>
      <c r="N440" s="18" t="s">
        <v>9</v>
      </c>
      <c r="O440" s="77"/>
    </row>
    <row r="441" spans="1:15" x14ac:dyDescent="0.25">
      <c r="A441" s="48"/>
      <c r="B441" s="47"/>
      <c r="C441" s="48"/>
      <c r="D441" s="46"/>
      <c r="E441" s="48"/>
      <c r="F441" s="49"/>
      <c r="G441" s="46"/>
      <c r="H441" s="49" t="s">
        <v>198</v>
      </c>
      <c r="I441" s="47" t="s">
        <v>350</v>
      </c>
      <c r="J441" s="63" t="s">
        <v>350</v>
      </c>
      <c r="K441" s="63"/>
      <c r="L441" s="63"/>
      <c r="M441" s="46" t="s">
        <v>744</v>
      </c>
      <c r="N441" s="18" t="s">
        <v>10</v>
      </c>
      <c r="O441" s="77">
        <f t="shared" si="16"/>
        <v>1642.1052631578948</v>
      </c>
    </row>
    <row r="442" spans="1:15" x14ac:dyDescent="0.25">
      <c r="A442" s="48"/>
      <c r="B442" s="47"/>
      <c r="C442" s="48"/>
      <c r="D442" s="46"/>
      <c r="E442" s="48"/>
      <c r="F442" s="49"/>
      <c r="G442" s="46"/>
      <c r="H442" s="49"/>
      <c r="I442" s="47"/>
      <c r="J442" s="63"/>
      <c r="K442" s="63"/>
      <c r="L442" s="63"/>
      <c r="M442" s="46"/>
      <c r="N442" s="18" t="s">
        <v>11</v>
      </c>
      <c r="O442" s="77"/>
    </row>
    <row r="443" spans="1:15" x14ac:dyDescent="0.25">
      <c r="A443" s="48"/>
      <c r="B443" s="47"/>
      <c r="C443" s="48"/>
      <c r="D443" s="46"/>
      <c r="E443" s="48"/>
      <c r="F443" s="49"/>
      <c r="G443" s="46"/>
      <c r="H443" s="49"/>
      <c r="I443" s="47"/>
      <c r="J443" s="63"/>
      <c r="K443" s="63"/>
      <c r="L443" s="63"/>
      <c r="M443" s="46"/>
      <c r="N443" s="18" t="s">
        <v>12</v>
      </c>
      <c r="O443" s="77"/>
    </row>
    <row r="444" spans="1:15" x14ac:dyDescent="0.25">
      <c r="A444" s="48"/>
      <c r="B444" s="47"/>
      <c r="C444" s="48"/>
      <c r="D444" s="46"/>
      <c r="E444" s="48"/>
      <c r="F444" s="49"/>
      <c r="G444" s="46"/>
      <c r="H444" s="49"/>
      <c r="I444" s="47"/>
      <c r="J444" s="63"/>
      <c r="K444" s="63"/>
      <c r="L444" s="63"/>
      <c r="M444" s="46"/>
      <c r="N444" s="18" t="s">
        <v>9</v>
      </c>
      <c r="O444" s="77"/>
    </row>
    <row r="445" spans="1:15" x14ac:dyDescent="0.25">
      <c r="A445" s="48"/>
      <c r="B445" s="47"/>
      <c r="C445" s="48"/>
      <c r="D445" s="46"/>
      <c r="E445" s="48"/>
      <c r="F445" s="49"/>
      <c r="G445" s="46"/>
      <c r="H445" s="49" t="s">
        <v>204</v>
      </c>
      <c r="I445" s="47" t="s">
        <v>204</v>
      </c>
      <c r="J445" s="49" t="s">
        <v>204</v>
      </c>
      <c r="K445" s="63"/>
      <c r="L445" s="63"/>
      <c r="M445" s="46" t="s">
        <v>668</v>
      </c>
      <c r="N445" s="18" t="s">
        <v>11</v>
      </c>
      <c r="O445" s="77">
        <f t="shared" si="16"/>
        <v>1642.1052631578948</v>
      </c>
    </row>
    <row r="446" spans="1:15" x14ac:dyDescent="0.25">
      <c r="A446" s="48"/>
      <c r="B446" s="47"/>
      <c r="C446" s="48"/>
      <c r="D446" s="46"/>
      <c r="E446" s="48"/>
      <c r="F446" s="49"/>
      <c r="G446" s="46"/>
      <c r="H446" s="49"/>
      <c r="I446" s="47"/>
      <c r="J446" s="49"/>
      <c r="K446" s="63"/>
      <c r="L446" s="63"/>
      <c r="M446" s="46"/>
      <c r="N446" s="18" t="s">
        <v>9</v>
      </c>
      <c r="O446" s="77"/>
    </row>
    <row r="447" spans="1:15" x14ac:dyDescent="0.25">
      <c r="A447" s="48"/>
      <c r="B447" s="47"/>
      <c r="C447" s="48" t="s">
        <v>52</v>
      </c>
      <c r="D447" s="46" t="s">
        <v>199</v>
      </c>
      <c r="E447" s="48"/>
      <c r="F447" s="49" t="s">
        <v>188</v>
      </c>
      <c r="G447" s="46" t="s">
        <v>189</v>
      </c>
      <c r="H447" s="49" t="s">
        <v>197</v>
      </c>
      <c r="I447" s="47" t="s">
        <v>195</v>
      </c>
      <c r="J447" s="63" t="s">
        <v>16</v>
      </c>
      <c r="K447" s="63"/>
      <c r="L447" s="63"/>
      <c r="M447" s="46" t="s">
        <v>203</v>
      </c>
      <c r="N447" s="18" t="s">
        <v>10</v>
      </c>
      <c r="O447" s="77">
        <f t="shared" si="16"/>
        <v>1642.1052631578948</v>
      </c>
    </row>
    <row r="448" spans="1:15" x14ac:dyDescent="0.25">
      <c r="A448" s="48"/>
      <c r="B448" s="47"/>
      <c r="C448" s="48"/>
      <c r="D448" s="46"/>
      <c r="E448" s="48"/>
      <c r="F448" s="49"/>
      <c r="G448" s="46"/>
      <c r="H448" s="49"/>
      <c r="I448" s="47"/>
      <c r="J448" s="63"/>
      <c r="K448" s="63"/>
      <c r="L448" s="63"/>
      <c r="M448" s="46"/>
      <c r="N448" s="18" t="s">
        <v>11</v>
      </c>
      <c r="O448" s="77"/>
    </row>
    <row r="449" spans="1:15" x14ac:dyDescent="0.25">
      <c r="A449" s="48"/>
      <c r="B449" s="47"/>
      <c r="C449" s="48"/>
      <c r="D449" s="46"/>
      <c r="E449" s="48"/>
      <c r="F449" s="49"/>
      <c r="G449" s="46"/>
      <c r="H449" s="49"/>
      <c r="I449" s="47"/>
      <c r="J449" s="63"/>
      <c r="K449" s="63"/>
      <c r="L449" s="63"/>
      <c r="M449" s="46"/>
      <c r="N449" s="18" t="s">
        <v>12</v>
      </c>
      <c r="O449" s="77"/>
    </row>
    <row r="450" spans="1:15" x14ac:dyDescent="0.25">
      <c r="A450" s="48"/>
      <c r="B450" s="47"/>
      <c r="C450" s="48"/>
      <c r="D450" s="46"/>
      <c r="E450" s="48"/>
      <c r="F450" s="49"/>
      <c r="G450" s="46"/>
      <c r="H450" s="49"/>
      <c r="I450" s="47"/>
      <c r="J450" s="63"/>
      <c r="K450" s="63"/>
      <c r="L450" s="63"/>
      <c r="M450" s="46"/>
      <c r="N450" s="18" t="s">
        <v>9</v>
      </c>
      <c r="O450" s="77"/>
    </row>
    <row r="451" spans="1:15" x14ac:dyDescent="0.25">
      <c r="A451" s="48"/>
      <c r="B451" s="47"/>
      <c r="C451" s="48"/>
      <c r="D451" s="46"/>
      <c r="E451" s="48"/>
      <c r="F451" s="49"/>
      <c r="G451" s="46"/>
      <c r="H451" s="49" t="s">
        <v>196</v>
      </c>
      <c r="I451" s="47" t="s">
        <v>192</v>
      </c>
      <c r="J451" s="63" t="s">
        <v>16</v>
      </c>
      <c r="K451" s="63"/>
      <c r="L451" s="63"/>
      <c r="M451" s="46" t="s">
        <v>743</v>
      </c>
      <c r="N451" s="18" t="s">
        <v>10</v>
      </c>
      <c r="O451" s="77">
        <f t="shared" si="16"/>
        <v>1642.1052631578948</v>
      </c>
    </row>
    <row r="452" spans="1:15" x14ac:dyDescent="0.25">
      <c r="A452" s="48"/>
      <c r="B452" s="47"/>
      <c r="C452" s="48"/>
      <c r="D452" s="46"/>
      <c r="E452" s="48"/>
      <c r="F452" s="49"/>
      <c r="G452" s="46"/>
      <c r="H452" s="49"/>
      <c r="I452" s="47"/>
      <c r="J452" s="63"/>
      <c r="K452" s="63"/>
      <c r="L452" s="63"/>
      <c r="M452" s="46"/>
      <c r="N452" s="18" t="s">
        <v>11</v>
      </c>
      <c r="O452" s="77"/>
    </row>
    <row r="453" spans="1:15" x14ac:dyDescent="0.25">
      <c r="A453" s="48"/>
      <c r="B453" s="47"/>
      <c r="C453" s="48"/>
      <c r="D453" s="46"/>
      <c r="E453" s="48"/>
      <c r="F453" s="49"/>
      <c r="G453" s="46"/>
      <c r="H453" s="49"/>
      <c r="I453" s="47"/>
      <c r="J453" s="63"/>
      <c r="K453" s="63"/>
      <c r="L453" s="63"/>
      <c r="M453" s="46"/>
      <c r="N453" s="18" t="s">
        <v>12</v>
      </c>
      <c r="O453" s="77"/>
    </row>
    <row r="454" spans="1:15" x14ac:dyDescent="0.25">
      <c r="A454" s="48"/>
      <c r="B454" s="47"/>
      <c r="C454" s="48"/>
      <c r="D454" s="46"/>
      <c r="E454" s="48"/>
      <c r="F454" s="49"/>
      <c r="G454" s="46"/>
      <c r="H454" s="49"/>
      <c r="I454" s="47"/>
      <c r="J454" s="63"/>
      <c r="K454" s="63"/>
      <c r="L454" s="63"/>
      <c r="M454" s="46"/>
      <c r="N454" s="18" t="s">
        <v>9</v>
      </c>
      <c r="O454" s="77"/>
    </row>
    <row r="455" spans="1:15" x14ac:dyDescent="0.25">
      <c r="A455" s="48"/>
      <c r="B455" s="47"/>
      <c r="C455" s="48"/>
      <c r="D455" s="46"/>
      <c r="E455" s="48"/>
      <c r="F455" s="49"/>
      <c r="G455" s="46"/>
      <c r="H455" s="49" t="s">
        <v>191</v>
      </c>
      <c r="I455" s="47">
        <v>0</v>
      </c>
      <c r="J455" s="63" t="s">
        <v>16</v>
      </c>
      <c r="K455" s="63"/>
      <c r="L455" s="63"/>
      <c r="M455" s="46" t="s">
        <v>202</v>
      </c>
      <c r="N455" s="18" t="s">
        <v>10</v>
      </c>
      <c r="O455" s="77">
        <f t="shared" si="16"/>
        <v>1642.1052631578948</v>
      </c>
    </row>
    <row r="456" spans="1:15" x14ac:dyDescent="0.25">
      <c r="A456" s="48"/>
      <c r="B456" s="47"/>
      <c r="C456" s="48"/>
      <c r="D456" s="46"/>
      <c r="E456" s="48"/>
      <c r="F456" s="49"/>
      <c r="G456" s="46"/>
      <c r="H456" s="49"/>
      <c r="I456" s="47"/>
      <c r="J456" s="63"/>
      <c r="K456" s="63"/>
      <c r="L456" s="63"/>
      <c r="M456" s="46"/>
      <c r="N456" s="18" t="s">
        <v>11</v>
      </c>
      <c r="O456" s="77"/>
    </row>
    <row r="457" spans="1:15" x14ac:dyDescent="0.25">
      <c r="A457" s="48"/>
      <c r="B457" s="47"/>
      <c r="C457" s="48"/>
      <c r="D457" s="46"/>
      <c r="E457" s="48"/>
      <c r="F457" s="49"/>
      <c r="G457" s="46"/>
      <c r="H457" s="49"/>
      <c r="I457" s="47"/>
      <c r="J457" s="63"/>
      <c r="K457" s="63"/>
      <c r="L457" s="63"/>
      <c r="M457" s="46"/>
      <c r="N457" s="18" t="s">
        <v>12</v>
      </c>
      <c r="O457" s="77"/>
    </row>
    <row r="458" spans="1:15" x14ac:dyDescent="0.25">
      <c r="A458" s="48"/>
      <c r="B458" s="47"/>
      <c r="C458" s="48"/>
      <c r="D458" s="46"/>
      <c r="E458" s="48"/>
      <c r="F458" s="49"/>
      <c r="G458" s="46"/>
      <c r="H458" s="49"/>
      <c r="I458" s="47"/>
      <c r="J458" s="63"/>
      <c r="K458" s="63"/>
      <c r="L458" s="63"/>
      <c r="M458" s="46"/>
      <c r="N458" s="18" t="s">
        <v>9</v>
      </c>
      <c r="O458" s="77"/>
    </row>
    <row r="459" spans="1:15" x14ac:dyDescent="0.25">
      <c r="A459" s="48"/>
      <c r="B459" s="47"/>
      <c r="C459" s="48"/>
      <c r="D459" s="46"/>
      <c r="E459" s="48"/>
      <c r="F459" s="49"/>
      <c r="G459" s="46"/>
      <c r="H459" s="49" t="s">
        <v>427</v>
      </c>
      <c r="I459" s="47" t="s">
        <v>193</v>
      </c>
      <c r="J459" s="63" t="s">
        <v>194</v>
      </c>
      <c r="K459" s="63"/>
      <c r="L459" s="63"/>
      <c r="M459" s="46" t="s">
        <v>201</v>
      </c>
      <c r="N459" s="18" t="s">
        <v>10</v>
      </c>
      <c r="O459" s="77">
        <f t="shared" si="16"/>
        <v>1642.1052631578948</v>
      </c>
    </row>
    <row r="460" spans="1:15" x14ac:dyDescent="0.25">
      <c r="A460" s="48"/>
      <c r="B460" s="47"/>
      <c r="C460" s="48"/>
      <c r="D460" s="46"/>
      <c r="E460" s="48"/>
      <c r="F460" s="49"/>
      <c r="G460" s="46"/>
      <c r="H460" s="49"/>
      <c r="I460" s="47"/>
      <c r="J460" s="63"/>
      <c r="K460" s="63"/>
      <c r="L460" s="63"/>
      <c r="M460" s="46"/>
      <c r="N460" s="18" t="s">
        <v>11</v>
      </c>
      <c r="O460" s="77"/>
    </row>
    <row r="461" spans="1:15" x14ac:dyDescent="0.25">
      <c r="A461" s="48"/>
      <c r="B461" s="47"/>
      <c r="C461" s="48"/>
      <c r="D461" s="46"/>
      <c r="E461" s="48"/>
      <c r="F461" s="49"/>
      <c r="G461" s="46"/>
      <c r="H461" s="49"/>
      <c r="I461" s="47"/>
      <c r="J461" s="63"/>
      <c r="K461" s="63"/>
      <c r="L461" s="63"/>
      <c r="M461" s="46"/>
      <c r="N461" s="18" t="s">
        <v>12</v>
      </c>
      <c r="O461" s="77"/>
    </row>
    <row r="462" spans="1:15" x14ac:dyDescent="0.25">
      <c r="A462" s="48"/>
      <c r="B462" s="47"/>
      <c r="C462" s="48"/>
      <c r="D462" s="46"/>
      <c r="E462" s="48"/>
      <c r="F462" s="49"/>
      <c r="G462" s="46"/>
      <c r="H462" s="49"/>
      <c r="I462" s="47"/>
      <c r="J462" s="63"/>
      <c r="K462" s="63"/>
      <c r="L462" s="63"/>
      <c r="M462" s="46"/>
      <c r="N462" s="18" t="s">
        <v>9</v>
      </c>
      <c r="O462" s="77"/>
    </row>
    <row r="463" spans="1:15" x14ac:dyDescent="0.25">
      <c r="A463" s="48"/>
      <c r="B463" s="47"/>
      <c r="C463" s="48"/>
      <c r="D463" s="46"/>
      <c r="E463" s="48"/>
      <c r="F463" s="49"/>
      <c r="G463" s="46"/>
      <c r="H463" s="49" t="s">
        <v>190</v>
      </c>
      <c r="I463" s="47" t="s">
        <v>194</v>
      </c>
      <c r="J463" s="63" t="s">
        <v>193</v>
      </c>
      <c r="K463" s="63"/>
      <c r="L463" s="63"/>
      <c r="M463" s="46" t="s">
        <v>200</v>
      </c>
      <c r="N463" s="18" t="s">
        <v>10</v>
      </c>
      <c r="O463" s="77">
        <f t="shared" si="16"/>
        <v>1642.1052631578948</v>
      </c>
    </row>
    <row r="464" spans="1:15" x14ac:dyDescent="0.25">
      <c r="A464" s="48"/>
      <c r="B464" s="47"/>
      <c r="C464" s="48"/>
      <c r="D464" s="46"/>
      <c r="E464" s="48"/>
      <c r="F464" s="49"/>
      <c r="G464" s="46"/>
      <c r="H464" s="49"/>
      <c r="I464" s="47"/>
      <c r="J464" s="63"/>
      <c r="K464" s="63"/>
      <c r="L464" s="63"/>
      <c r="M464" s="46"/>
      <c r="N464" s="18" t="s">
        <v>11</v>
      </c>
      <c r="O464" s="77"/>
    </row>
    <row r="465" spans="1:15" x14ac:dyDescent="0.25">
      <c r="A465" s="48"/>
      <c r="B465" s="47"/>
      <c r="C465" s="48"/>
      <c r="D465" s="46"/>
      <c r="E465" s="48"/>
      <c r="F465" s="49"/>
      <c r="G465" s="46"/>
      <c r="H465" s="49"/>
      <c r="I465" s="47"/>
      <c r="J465" s="63"/>
      <c r="K465" s="63"/>
      <c r="L465" s="63"/>
      <c r="M465" s="46"/>
      <c r="N465" s="18" t="s">
        <v>12</v>
      </c>
      <c r="O465" s="77"/>
    </row>
    <row r="466" spans="1:15" x14ac:dyDescent="0.25">
      <c r="A466" s="48"/>
      <c r="B466" s="47"/>
      <c r="C466" s="48"/>
      <c r="D466" s="46"/>
      <c r="E466" s="48"/>
      <c r="F466" s="49"/>
      <c r="G466" s="46"/>
      <c r="H466" s="49"/>
      <c r="I466" s="47"/>
      <c r="J466" s="63"/>
      <c r="K466" s="63"/>
      <c r="L466" s="63"/>
      <c r="M466" s="46"/>
      <c r="N466" s="18" t="s">
        <v>9</v>
      </c>
      <c r="O466" s="77"/>
    </row>
    <row r="467" spans="1:15" x14ac:dyDescent="0.25">
      <c r="A467" s="48">
        <v>29</v>
      </c>
      <c r="B467" s="47" t="s">
        <v>115</v>
      </c>
      <c r="C467" s="48" t="s">
        <v>53</v>
      </c>
      <c r="D467" s="46" t="s">
        <v>186</v>
      </c>
      <c r="E467" s="48"/>
      <c r="F467" s="46"/>
      <c r="G467" s="46" t="s">
        <v>172</v>
      </c>
      <c r="H467" s="46" t="s">
        <v>426</v>
      </c>
      <c r="I467" s="90">
        <v>1</v>
      </c>
      <c r="J467" s="90">
        <v>1</v>
      </c>
      <c r="K467" s="90">
        <v>1</v>
      </c>
      <c r="L467" s="90">
        <v>1</v>
      </c>
      <c r="M467" s="46" t="s">
        <v>187</v>
      </c>
      <c r="N467" s="18" t="s">
        <v>0</v>
      </c>
      <c r="O467" s="77">
        <f>650*20*12/17</f>
        <v>9176.4705882352937</v>
      </c>
    </row>
    <row r="468" spans="1:15" x14ac:dyDescent="0.25">
      <c r="A468" s="48"/>
      <c r="B468" s="47"/>
      <c r="C468" s="48"/>
      <c r="D468" s="46"/>
      <c r="E468" s="48"/>
      <c r="F468" s="46"/>
      <c r="G468" s="46"/>
      <c r="H468" s="46"/>
      <c r="I468" s="48"/>
      <c r="J468" s="48"/>
      <c r="K468" s="48"/>
      <c r="L468" s="48"/>
      <c r="M468" s="46"/>
      <c r="N468" s="18" t="s">
        <v>1</v>
      </c>
      <c r="O468" s="77"/>
    </row>
    <row r="469" spans="1:15" x14ac:dyDescent="0.25">
      <c r="A469" s="48"/>
      <c r="B469" s="47"/>
      <c r="C469" s="48"/>
      <c r="D469" s="46"/>
      <c r="E469" s="48"/>
      <c r="F469" s="46"/>
      <c r="G469" s="46"/>
      <c r="H469" s="46"/>
      <c r="I469" s="48"/>
      <c r="J469" s="48"/>
      <c r="K469" s="48"/>
      <c r="L469" s="48"/>
      <c r="M469" s="46"/>
      <c r="N469" s="18" t="s">
        <v>7</v>
      </c>
      <c r="O469" s="77"/>
    </row>
    <row r="470" spans="1:15" x14ac:dyDescent="0.25">
      <c r="A470" s="48"/>
      <c r="B470" s="47"/>
      <c r="C470" s="48"/>
      <c r="D470" s="46"/>
      <c r="E470" s="48"/>
      <c r="F470" s="46"/>
      <c r="G470" s="46"/>
      <c r="H470" s="46"/>
      <c r="I470" s="48"/>
      <c r="J470" s="48"/>
      <c r="K470" s="48"/>
      <c r="L470" s="48"/>
      <c r="M470" s="46"/>
      <c r="N470" s="18" t="s">
        <v>2</v>
      </c>
      <c r="O470" s="77"/>
    </row>
    <row r="471" spans="1:15" x14ac:dyDescent="0.25">
      <c r="A471" s="48"/>
      <c r="B471" s="47"/>
      <c r="C471" s="48"/>
      <c r="D471" s="46"/>
      <c r="E471" s="48"/>
      <c r="F471" s="46"/>
      <c r="G471" s="46"/>
      <c r="H471" s="46"/>
      <c r="I471" s="48"/>
      <c r="J471" s="48"/>
      <c r="K471" s="48"/>
      <c r="L471" s="48"/>
      <c r="M471" s="46" t="s">
        <v>185</v>
      </c>
      <c r="N471" s="18" t="s">
        <v>0</v>
      </c>
      <c r="O471" s="77">
        <f t="shared" ref="O471" si="17">650*20*12/17</f>
        <v>9176.4705882352937</v>
      </c>
    </row>
    <row r="472" spans="1:15" x14ac:dyDescent="0.25">
      <c r="A472" s="48"/>
      <c r="B472" s="47"/>
      <c r="C472" s="48"/>
      <c r="D472" s="46"/>
      <c r="E472" s="48"/>
      <c r="F472" s="46"/>
      <c r="G472" s="46"/>
      <c r="H472" s="46"/>
      <c r="I472" s="48"/>
      <c r="J472" s="48"/>
      <c r="K472" s="48"/>
      <c r="L472" s="48"/>
      <c r="M472" s="46"/>
      <c r="N472" s="18" t="s">
        <v>1</v>
      </c>
      <c r="O472" s="77"/>
    </row>
    <row r="473" spans="1:15" x14ac:dyDescent="0.25">
      <c r="A473" s="48"/>
      <c r="B473" s="47"/>
      <c r="C473" s="48"/>
      <c r="D473" s="46"/>
      <c r="E473" s="48"/>
      <c r="F473" s="46"/>
      <c r="G473" s="46"/>
      <c r="H473" s="46"/>
      <c r="I473" s="48"/>
      <c r="J473" s="48"/>
      <c r="K473" s="48"/>
      <c r="L473" s="48"/>
      <c r="M473" s="46"/>
      <c r="N473" s="18" t="s">
        <v>7</v>
      </c>
      <c r="O473" s="77"/>
    </row>
    <row r="474" spans="1:15" x14ac:dyDescent="0.25">
      <c r="A474" s="48"/>
      <c r="B474" s="47"/>
      <c r="C474" s="48"/>
      <c r="D474" s="46"/>
      <c r="E474" s="48"/>
      <c r="F474" s="46"/>
      <c r="G474" s="46"/>
      <c r="H474" s="46"/>
      <c r="I474" s="48"/>
      <c r="J474" s="48"/>
      <c r="K474" s="48"/>
      <c r="L474" s="48"/>
      <c r="M474" s="46"/>
      <c r="N474" s="18" t="s">
        <v>2</v>
      </c>
      <c r="O474" s="77"/>
    </row>
    <row r="475" spans="1:15" x14ac:dyDescent="0.25">
      <c r="A475" s="48"/>
      <c r="B475" s="47"/>
      <c r="C475" s="48"/>
      <c r="D475" s="46"/>
      <c r="E475" s="48"/>
      <c r="F475" s="46"/>
      <c r="G475" s="46"/>
      <c r="H475" s="46"/>
      <c r="I475" s="48"/>
      <c r="J475" s="48"/>
      <c r="K475" s="48"/>
      <c r="L475" s="48"/>
      <c r="M475" s="46" t="s">
        <v>184</v>
      </c>
      <c r="N475" s="18" t="s">
        <v>0</v>
      </c>
      <c r="O475" s="77">
        <f t="shared" ref="O475" si="18">650*20*12/17</f>
        <v>9176.4705882352937</v>
      </c>
    </row>
    <row r="476" spans="1:15" x14ac:dyDescent="0.25">
      <c r="A476" s="48"/>
      <c r="B476" s="47"/>
      <c r="C476" s="48"/>
      <c r="D476" s="46"/>
      <c r="E476" s="48"/>
      <c r="F476" s="46"/>
      <c r="G476" s="46"/>
      <c r="H476" s="46"/>
      <c r="I476" s="48"/>
      <c r="J476" s="48"/>
      <c r="K476" s="48"/>
      <c r="L476" s="48"/>
      <c r="M476" s="46"/>
      <c r="N476" s="18" t="s">
        <v>1</v>
      </c>
      <c r="O476" s="77"/>
    </row>
    <row r="477" spans="1:15" x14ac:dyDescent="0.25">
      <c r="A477" s="48"/>
      <c r="B477" s="47"/>
      <c r="C477" s="48"/>
      <c r="D477" s="46"/>
      <c r="E477" s="48"/>
      <c r="F477" s="46"/>
      <c r="G477" s="46"/>
      <c r="H477" s="46"/>
      <c r="I477" s="48"/>
      <c r="J477" s="48"/>
      <c r="K477" s="48"/>
      <c r="L477" s="48"/>
      <c r="M477" s="46"/>
      <c r="N477" s="18" t="s">
        <v>7</v>
      </c>
      <c r="O477" s="77"/>
    </row>
    <row r="478" spans="1:15" x14ac:dyDescent="0.25">
      <c r="A478" s="48"/>
      <c r="B478" s="47"/>
      <c r="C478" s="48"/>
      <c r="D478" s="46"/>
      <c r="E478" s="48"/>
      <c r="F478" s="46"/>
      <c r="G478" s="46"/>
      <c r="H478" s="46"/>
      <c r="I478" s="48"/>
      <c r="J478" s="48"/>
      <c r="K478" s="48"/>
      <c r="L478" s="48"/>
      <c r="M478" s="46"/>
      <c r="N478" s="18" t="s">
        <v>2</v>
      </c>
      <c r="O478" s="77"/>
    </row>
    <row r="479" spans="1:15" x14ac:dyDescent="0.25">
      <c r="A479" s="48"/>
      <c r="B479" s="47"/>
      <c r="C479" s="48"/>
      <c r="D479" s="46"/>
      <c r="E479" s="48"/>
      <c r="F479" s="46"/>
      <c r="G479" s="46"/>
      <c r="H479" s="46"/>
      <c r="I479" s="48"/>
      <c r="J479" s="48"/>
      <c r="K479" s="48"/>
      <c r="L479" s="48"/>
      <c r="M479" s="46" t="s">
        <v>183</v>
      </c>
      <c r="N479" s="18" t="s">
        <v>0</v>
      </c>
      <c r="O479" s="77">
        <f t="shared" ref="O479" si="19">650*20*12/17</f>
        <v>9176.4705882352937</v>
      </c>
    </row>
    <row r="480" spans="1:15" x14ac:dyDescent="0.25">
      <c r="A480" s="48"/>
      <c r="B480" s="47"/>
      <c r="C480" s="48"/>
      <c r="D480" s="46"/>
      <c r="E480" s="48"/>
      <c r="F480" s="46"/>
      <c r="G480" s="46"/>
      <c r="H480" s="46"/>
      <c r="I480" s="48"/>
      <c r="J480" s="48"/>
      <c r="K480" s="48"/>
      <c r="L480" s="48"/>
      <c r="M480" s="46"/>
      <c r="N480" s="18" t="s">
        <v>1</v>
      </c>
      <c r="O480" s="77"/>
    </row>
    <row r="481" spans="1:15" x14ac:dyDescent="0.25">
      <c r="A481" s="48"/>
      <c r="B481" s="47"/>
      <c r="C481" s="48"/>
      <c r="D481" s="46"/>
      <c r="E481" s="48"/>
      <c r="F481" s="46"/>
      <c r="G481" s="46"/>
      <c r="H481" s="46"/>
      <c r="I481" s="48"/>
      <c r="J481" s="48"/>
      <c r="K481" s="48"/>
      <c r="L481" s="48"/>
      <c r="M481" s="46"/>
      <c r="N481" s="18" t="s">
        <v>7</v>
      </c>
      <c r="O481" s="77"/>
    </row>
    <row r="482" spans="1:15" x14ac:dyDescent="0.25">
      <c r="A482" s="48"/>
      <c r="B482" s="47"/>
      <c r="C482" s="48"/>
      <c r="D482" s="46"/>
      <c r="E482" s="48"/>
      <c r="F482" s="46"/>
      <c r="G482" s="46"/>
      <c r="H482" s="46"/>
      <c r="I482" s="48"/>
      <c r="J482" s="48"/>
      <c r="K482" s="48"/>
      <c r="L482" s="48"/>
      <c r="M482" s="46"/>
      <c r="N482" s="18" t="s">
        <v>2</v>
      </c>
      <c r="O482" s="77"/>
    </row>
    <row r="483" spans="1:15" x14ac:dyDescent="0.25">
      <c r="A483" s="48"/>
      <c r="B483" s="47"/>
      <c r="C483" s="48"/>
      <c r="D483" s="46"/>
      <c r="E483" s="48"/>
      <c r="F483" s="46"/>
      <c r="G483" s="46"/>
      <c r="H483" s="46"/>
      <c r="I483" s="48"/>
      <c r="J483" s="48"/>
      <c r="K483" s="48"/>
      <c r="L483" s="48"/>
      <c r="M483" s="46" t="s">
        <v>182</v>
      </c>
      <c r="N483" s="18" t="s">
        <v>0</v>
      </c>
      <c r="O483" s="77">
        <f t="shared" ref="O483" si="20">650*20*12/17</f>
        <v>9176.4705882352937</v>
      </c>
    </row>
    <row r="484" spans="1:15" x14ac:dyDescent="0.25">
      <c r="A484" s="48"/>
      <c r="B484" s="47"/>
      <c r="C484" s="48"/>
      <c r="D484" s="46"/>
      <c r="E484" s="48"/>
      <c r="F484" s="46"/>
      <c r="G484" s="46"/>
      <c r="H484" s="46"/>
      <c r="I484" s="48"/>
      <c r="J484" s="48"/>
      <c r="K484" s="48"/>
      <c r="L484" s="48"/>
      <c r="M484" s="46"/>
      <c r="N484" s="18" t="s">
        <v>1</v>
      </c>
      <c r="O484" s="77"/>
    </row>
    <row r="485" spans="1:15" x14ac:dyDescent="0.25">
      <c r="A485" s="48"/>
      <c r="B485" s="47"/>
      <c r="C485" s="48"/>
      <c r="D485" s="46"/>
      <c r="E485" s="48"/>
      <c r="F485" s="46"/>
      <c r="G485" s="46"/>
      <c r="H485" s="46"/>
      <c r="I485" s="48"/>
      <c r="J485" s="48"/>
      <c r="K485" s="48"/>
      <c r="L485" s="48"/>
      <c r="M485" s="46"/>
      <c r="N485" s="18" t="s">
        <v>7</v>
      </c>
      <c r="O485" s="77"/>
    </row>
    <row r="486" spans="1:15" x14ac:dyDescent="0.25">
      <c r="A486" s="48"/>
      <c r="B486" s="47"/>
      <c r="C486" s="48"/>
      <c r="D486" s="46"/>
      <c r="E486" s="48"/>
      <c r="F486" s="46"/>
      <c r="G486" s="46"/>
      <c r="H486" s="46"/>
      <c r="I486" s="48"/>
      <c r="J486" s="48"/>
      <c r="K486" s="48"/>
      <c r="L486" s="48"/>
      <c r="M486" s="46"/>
      <c r="N486" s="18" t="s">
        <v>2</v>
      </c>
      <c r="O486" s="77"/>
    </row>
    <row r="487" spans="1:15" x14ac:dyDescent="0.25">
      <c r="A487" s="48"/>
      <c r="B487" s="47"/>
      <c r="C487" s="48"/>
      <c r="D487" s="46"/>
      <c r="E487" s="48"/>
      <c r="F487" s="46"/>
      <c r="G487" s="46"/>
      <c r="H487" s="46"/>
      <c r="I487" s="48"/>
      <c r="J487" s="48"/>
      <c r="K487" s="48"/>
      <c r="L487" s="48"/>
      <c r="M487" s="46" t="s">
        <v>181</v>
      </c>
      <c r="N487" s="18" t="s">
        <v>0</v>
      </c>
      <c r="O487" s="77">
        <f t="shared" ref="O487" si="21">650*20*12/17</f>
        <v>9176.4705882352937</v>
      </c>
    </row>
    <row r="488" spans="1:15" x14ac:dyDescent="0.25">
      <c r="A488" s="48"/>
      <c r="B488" s="47"/>
      <c r="C488" s="48"/>
      <c r="D488" s="46"/>
      <c r="E488" s="48"/>
      <c r="F488" s="46"/>
      <c r="G488" s="46"/>
      <c r="H488" s="46"/>
      <c r="I488" s="48"/>
      <c r="J488" s="48"/>
      <c r="K488" s="48"/>
      <c r="L488" s="48"/>
      <c r="M488" s="46"/>
      <c r="N488" s="18" t="s">
        <v>1</v>
      </c>
      <c r="O488" s="77"/>
    </row>
    <row r="489" spans="1:15" x14ac:dyDescent="0.25">
      <c r="A489" s="48"/>
      <c r="B489" s="47"/>
      <c r="C489" s="48"/>
      <c r="D489" s="46"/>
      <c r="E489" s="48"/>
      <c r="F489" s="46"/>
      <c r="G489" s="46"/>
      <c r="H489" s="46"/>
      <c r="I489" s="48"/>
      <c r="J489" s="48"/>
      <c r="K489" s="48"/>
      <c r="L489" s="48"/>
      <c r="M489" s="46"/>
      <c r="N489" s="18" t="s">
        <v>7</v>
      </c>
      <c r="O489" s="77"/>
    </row>
    <row r="490" spans="1:15" x14ac:dyDescent="0.25">
      <c r="A490" s="48"/>
      <c r="B490" s="47"/>
      <c r="C490" s="48"/>
      <c r="D490" s="46"/>
      <c r="E490" s="48"/>
      <c r="F490" s="46"/>
      <c r="G490" s="46"/>
      <c r="H490" s="46"/>
      <c r="I490" s="48"/>
      <c r="J490" s="48"/>
      <c r="K490" s="48"/>
      <c r="L490" s="48"/>
      <c r="M490" s="46"/>
      <c r="N490" s="18" t="s">
        <v>2</v>
      </c>
      <c r="O490" s="77"/>
    </row>
    <row r="491" spans="1:15" x14ac:dyDescent="0.25">
      <c r="A491" s="48"/>
      <c r="B491" s="47"/>
      <c r="C491" s="48"/>
      <c r="D491" s="46"/>
      <c r="E491" s="48"/>
      <c r="F491" s="46"/>
      <c r="G491" s="46"/>
      <c r="H491" s="46"/>
      <c r="I491" s="48"/>
      <c r="J491" s="48"/>
      <c r="K491" s="48"/>
      <c r="L491" s="48"/>
      <c r="M491" s="46" t="s">
        <v>180</v>
      </c>
      <c r="N491" s="18" t="s">
        <v>0</v>
      </c>
      <c r="O491" s="77">
        <f t="shared" ref="O491" si="22">650*20*12/17</f>
        <v>9176.4705882352937</v>
      </c>
    </row>
    <row r="492" spans="1:15" x14ac:dyDescent="0.25">
      <c r="A492" s="48"/>
      <c r="B492" s="47"/>
      <c r="C492" s="48"/>
      <c r="D492" s="46"/>
      <c r="E492" s="48"/>
      <c r="F492" s="46"/>
      <c r="G492" s="46"/>
      <c r="H492" s="46"/>
      <c r="I492" s="48"/>
      <c r="J492" s="48"/>
      <c r="K492" s="48"/>
      <c r="L492" s="48"/>
      <c r="M492" s="46"/>
      <c r="N492" s="18" t="s">
        <v>1</v>
      </c>
      <c r="O492" s="77"/>
    </row>
    <row r="493" spans="1:15" x14ac:dyDescent="0.25">
      <c r="A493" s="48"/>
      <c r="B493" s="47"/>
      <c r="C493" s="48"/>
      <c r="D493" s="46"/>
      <c r="E493" s="48"/>
      <c r="F493" s="46"/>
      <c r="G493" s="46"/>
      <c r="H493" s="46"/>
      <c r="I493" s="48"/>
      <c r="J493" s="48"/>
      <c r="K493" s="48"/>
      <c r="L493" s="48"/>
      <c r="M493" s="46"/>
      <c r="N493" s="18" t="s">
        <v>7</v>
      </c>
      <c r="O493" s="77"/>
    </row>
    <row r="494" spans="1:15" x14ac:dyDescent="0.25">
      <c r="A494" s="48"/>
      <c r="B494" s="47"/>
      <c r="C494" s="48"/>
      <c r="D494" s="46"/>
      <c r="E494" s="48"/>
      <c r="F494" s="46"/>
      <c r="G494" s="46"/>
      <c r="H494" s="46"/>
      <c r="I494" s="48"/>
      <c r="J494" s="48"/>
      <c r="K494" s="48"/>
      <c r="L494" s="48"/>
      <c r="M494" s="46"/>
      <c r="N494" s="18" t="s">
        <v>2</v>
      </c>
      <c r="O494" s="77"/>
    </row>
    <row r="495" spans="1:15" x14ac:dyDescent="0.25">
      <c r="A495" s="48"/>
      <c r="B495" s="47"/>
      <c r="C495" s="48"/>
      <c r="D495" s="46"/>
      <c r="E495" s="48"/>
      <c r="F495" s="46"/>
      <c r="G495" s="46"/>
      <c r="H495" s="46"/>
      <c r="I495" s="48"/>
      <c r="J495" s="48"/>
      <c r="K495" s="48"/>
      <c r="L495" s="48"/>
      <c r="M495" s="46" t="s">
        <v>179</v>
      </c>
      <c r="N495" s="18" t="s">
        <v>0</v>
      </c>
      <c r="O495" s="77">
        <f t="shared" ref="O495" si="23">650*20*12/17</f>
        <v>9176.4705882352937</v>
      </c>
    </row>
    <row r="496" spans="1:15" x14ac:dyDescent="0.25">
      <c r="A496" s="48"/>
      <c r="B496" s="47"/>
      <c r="C496" s="48"/>
      <c r="D496" s="46"/>
      <c r="E496" s="48"/>
      <c r="F496" s="46"/>
      <c r="G496" s="46"/>
      <c r="H496" s="46"/>
      <c r="I496" s="48"/>
      <c r="J496" s="48"/>
      <c r="K496" s="48"/>
      <c r="L496" s="48"/>
      <c r="M496" s="46"/>
      <c r="N496" s="18" t="s">
        <v>1</v>
      </c>
      <c r="O496" s="77"/>
    </row>
    <row r="497" spans="1:15" x14ac:dyDescent="0.25">
      <c r="A497" s="48"/>
      <c r="B497" s="47"/>
      <c r="C497" s="48"/>
      <c r="D497" s="46"/>
      <c r="E497" s="48"/>
      <c r="F497" s="46"/>
      <c r="G497" s="46"/>
      <c r="H497" s="46"/>
      <c r="I497" s="48"/>
      <c r="J497" s="48"/>
      <c r="K497" s="48"/>
      <c r="L497" s="48"/>
      <c r="M497" s="46"/>
      <c r="N497" s="18" t="s">
        <v>7</v>
      </c>
      <c r="O497" s="77"/>
    </row>
    <row r="498" spans="1:15" x14ac:dyDescent="0.25">
      <c r="A498" s="48"/>
      <c r="B498" s="47"/>
      <c r="C498" s="48"/>
      <c r="D498" s="46"/>
      <c r="E498" s="48"/>
      <c r="F498" s="46"/>
      <c r="G498" s="46"/>
      <c r="H498" s="46"/>
      <c r="I498" s="48"/>
      <c r="J498" s="48"/>
      <c r="K498" s="48"/>
      <c r="L498" s="48"/>
      <c r="M498" s="46"/>
      <c r="N498" s="18" t="s">
        <v>2</v>
      </c>
      <c r="O498" s="77"/>
    </row>
    <row r="499" spans="1:15" x14ac:dyDescent="0.25">
      <c r="A499" s="48"/>
      <c r="B499" s="47"/>
      <c r="C499" s="48"/>
      <c r="D499" s="46"/>
      <c r="E499" s="48"/>
      <c r="F499" s="46"/>
      <c r="G499" s="46"/>
      <c r="H499" s="46"/>
      <c r="I499" s="48"/>
      <c r="J499" s="48"/>
      <c r="K499" s="48"/>
      <c r="L499" s="48"/>
      <c r="M499" s="46" t="s">
        <v>178</v>
      </c>
      <c r="N499" s="18" t="s">
        <v>0</v>
      </c>
      <c r="O499" s="77">
        <f t="shared" ref="O499" si="24">650*20*12/17</f>
        <v>9176.4705882352937</v>
      </c>
    </row>
    <row r="500" spans="1:15" x14ac:dyDescent="0.25">
      <c r="A500" s="48"/>
      <c r="B500" s="47"/>
      <c r="C500" s="48"/>
      <c r="D500" s="46"/>
      <c r="E500" s="48"/>
      <c r="F500" s="46"/>
      <c r="G500" s="46"/>
      <c r="H500" s="46"/>
      <c r="I500" s="48"/>
      <c r="J500" s="48"/>
      <c r="K500" s="48"/>
      <c r="L500" s="48"/>
      <c r="M500" s="46"/>
      <c r="N500" s="18" t="s">
        <v>1</v>
      </c>
      <c r="O500" s="77"/>
    </row>
    <row r="501" spans="1:15" x14ac:dyDescent="0.25">
      <c r="A501" s="48"/>
      <c r="B501" s="47"/>
      <c r="C501" s="48"/>
      <c r="D501" s="46"/>
      <c r="E501" s="48"/>
      <c r="F501" s="46"/>
      <c r="G501" s="46"/>
      <c r="H501" s="46"/>
      <c r="I501" s="48"/>
      <c r="J501" s="48"/>
      <c r="K501" s="48"/>
      <c r="L501" s="48"/>
      <c r="M501" s="46"/>
      <c r="N501" s="18" t="s">
        <v>7</v>
      </c>
      <c r="O501" s="77"/>
    </row>
    <row r="502" spans="1:15" x14ac:dyDescent="0.25">
      <c r="A502" s="48"/>
      <c r="B502" s="47"/>
      <c r="C502" s="48"/>
      <c r="D502" s="46"/>
      <c r="E502" s="48"/>
      <c r="F502" s="46"/>
      <c r="G502" s="46"/>
      <c r="H502" s="46"/>
      <c r="I502" s="48"/>
      <c r="J502" s="48"/>
      <c r="K502" s="48"/>
      <c r="L502" s="48"/>
      <c r="M502" s="46"/>
      <c r="N502" s="18" t="s">
        <v>2</v>
      </c>
      <c r="O502" s="77"/>
    </row>
    <row r="503" spans="1:15" x14ac:dyDescent="0.25">
      <c r="A503" s="48"/>
      <c r="B503" s="47"/>
      <c r="C503" s="48" t="s">
        <v>54</v>
      </c>
      <c r="D503" s="46" t="s">
        <v>176</v>
      </c>
      <c r="E503" s="48"/>
      <c r="F503" s="46"/>
      <c r="G503" s="46" t="s">
        <v>172</v>
      </c>
      <c r="H503" s="46" t="s">
        <v>176</v>
      </c>
      <c r="I503" s="90">
        <v>1</v>
      </c>
      <c r="J503" s="90">
        <v>1</v>
      </c>
      <c r="K503" s="90">
        <v>1</v>
      </c>
      <c r="L503" s="90">
        <v>1</v>
      </c>
      <c r="M503" s="46" t="s">
        <v>177</v>
      </c>
      <c r="N503" s="18" t="s">
        <v>0</v>
      </c>
      <c r="O503" s="77">
        <f t="shared" ref="O503" si="25">650*20*12/17</f>
        <v>9176.4705882352937</v>
      </c>
    </row>
    <row r="504" spans="1:15" x14ac:dyDescent="0.25">
      <c r="A504" s="48"/>
      <c r="B504" s="47"/>
      <c r="C504" s="48"/>
      <c r="D504" s="46"/>
      <c r="E504" s="48"/>
      <c r="F504" s="46"/>
      <c r="G504" s="46"/>
      <c r="H504" s="46"/>
      <c r="I504" s="90"/>
      <c r="J504" s="90"/>
      <c r="K504" s="90"/>
      <c r="L504" s="90"/>
      <c r="M504" s="46"/>
      <c r="N504" s="18" t="s">
        <v>1</v>
      </c>
      <c r="O504" s="77"/>
    </row>
    <row r="505" spans="1:15" x14ac:dyDescent="0.25">
      <c r="A505" s="48"/>
      <c r="B505" s="47"/>
      <c r="C505" s="48"/>
      <c r="D505" s="46"/>
      <c r="E505" s="48"/>
      <c r="F505" s="46"/>
      <c r="G505" s="46"/>
      <c r="H505" s="46"/>
      <c r="I505" s="90"/>
      <c r="J505" s="90"/>
      <c r="K505" s="90"/>
      <c r="L505" s="90"/>
      <c r="M505" s="46"/>
      <c r="N505" s="18" t="s">
        <v>7</v>
      </c>
      <c r="O505" s="77"/>
    </row>
    <row r="506" spans="1:15" x14ac:dyDescent="0.25">
      <c r="A506" s="48"/>
      <c r="B506" s="47"/>
      <c r="C506" s="48"/>
      <c r="D506" s="46"/>
      <c r="E506" s="48"/>
      <c r="F506" s="46"/>
      <c r="G506" s="46"/>
      <c r="H506" s="46"/>
      <c r="I506" s="90"/>
      <c r="J506" s="90"/>
      <c r="K506" s="90"/>
      <c r="L506" s="90"/>
      <c r="M506" s="46"/>
      <c r="N506" s="18" t="s">
        <v>2</v>
      </c>
      <c r="O506" s="77"/>
    </row>
    <row r="507" spans="1:15" x14ac:dyDescent="0.25">
      <c r="A507" s="48"/>
      <c r="B507" s="47"/>
      <c r="C507" s="48"/>
      <c r="D507" s="46"/>
      <c r="E507" s="48"/>
      <c r="F507" s="46"/>
      <c r="G507" s="46"/>
      <c r="H507" s="46"/>
      <c r="I507" s="90"/>
      <c r="J507" s="90"/>
      <c r="K507" s="90"/>
      <c r="L507" s="90"/>
      <c r="M507" s="46" t="s">
        <v>175</v>
      </c>
      <c r="N507" s="18" t="s">
        <v>0</v>
      </c>
      <c r="O507" s="77">
        <f t="shared" ref="O507" si="26">650*20*12/17</f>
        <v>9176.4705882352937</v>
      </c>
    </row>
    <row r="508" spans="1:15" x14ac:dyDescent="0.25">
      <c r="A508" s="48"/>
      <c r="B508" s="47"/>
      <c r="C508" s="48"/>
      <c r="D508" s="46"/>
      <c r="E508" s="48"/>
      <c r="F508" s="46"/>
      <c r="G508" s="46"/>
      <c r="H508" s="46"/>
      <c r="I508" s="90"/>
      <c r="J508" s="90"/>
      <c r="K508" s="90"/>
      <c r="L508" s="90"/>
      <c r="M508" s="46"/>
      <c r="N508" s="18" t="s">
        <v>1</v>
      </c>
      <c r="O508" s="77"/>
    </row>
    <row r="509" spans="1:15" x14ac:dyDescent="0.25">
      <c r="A509" s="48"/>
      <c r="B509" s="47"/>
      <c r="C509" s="48"/>
      <c r="D509" s="46"/>
      <c r="E509" s="48"/>
      <c r="F509" s="46"/>
      <c r="G509" s="46"/>
      <c r="H509" s="46"/>
      <c r="I509" s="90"/>
      <c r="J509" s="90"/>
      <c r="K509" s="90"/>
      <c r="L509" s="90"/>
      <c r="M509" s="46"/>
      <c r="N509" s="18" t="s">
        <v>7</v>
      </c>
      <c r="O509" s="77"/>
    </row>
    <row r="510" spans="1:15" x14ac:dyDescent="0.25">
      <c r="A510" s="48"/>
      <c r="B510" s="47"/>
      <c r="C510" s="48"/>
      <c r="D510" s="46"/>
      <c r="E510" s="48"/>
      <c r="F510" s="46"/>
      <c r="G510" s="46"/>
      <c r="H510" s="46"/>
      <c r="I510" s="90"/>
      <c r="J510" s="90"/>
      <c r="K510" s="90"/>
      <c r="L510" s="90"/>
      <c r="M510" s="46"/>
      <c r="N510" s="18" t="s">
        <v>2</v>
      </c>
      <c r="O510" s="77"/>
    </row>
    <row r="511" spans="1:15" x14ac:dyDescent="0.25">
      <c r="A511" s="48"/>
      <c r="B511" s="47"/>
      <c r="C511" s="48"/>
      <c r="D511" s="46"/>
      <c r="E511" s="48"/>
      <c r="F511" s="46"/>
      <c r="G511" s="46"/>
      <c r="H511" s="46"/>
      <c r="I511" s="90"/>
      <c r="J511" s="90"/>
      <c r="K511" s="90"/>
      <c r="L511" s="90"/>
      <c r="M511" s="46" t="s">
        <v>669</v>
      </c>
      <c r="N511" s="18" t="s">
        <v>0</v>
      </c>
      <c r="O511" s="77">
        <f t="shared" ref="O511" si="27">650*20*12/17</f>
        <v>9176.4705882352937</v>
      </c>
    </row>
    <row r="512" spans="1:15" x14ac:dyDescent="0.25">
      <c r="A512" s="48"/>
      <c r="B512" s="47"/>
      <c r="C512" s="48"/>
      <c r="D512" s="46"/>
      <c r="E512" s="48"/>
      <c r="F512" s="46"/>
      <c r="G512" s="46"/>
      <c r="H512" s="46"/>
      <c r="I512" s="90"/>
      <c r="J512" s="90"/>
      <c r="K512" s="90"/>
      <c r="L512" s="90"/>
      <c r="M512" s="46"/>
      <c r="N512" s="18" t="s">
        <v>1</v>
      </c>
      <c r="O512" s="77"/>
    </row>
    <row r="513" spans="1:15" x14ac:dyDescent="0.25">
      <c r="A513" s="48"/>
      <c r="B513" s="47"/>
      <c r="C513" s="48"/>
      <c r="D513" s="46"/>
      <c r="E513" s="48"/>
      <c r="F513" s="46"/>
      <c r="G513" s="46"/>
      <c r="H513" s="46"/>
      <c r="I513" s="90"/>
      <c r="J513" s="90"/>
      <c r="K513" s="90"/>
      <c r="L513" s="90"/>
      <c r="M513" s="46"/>
      <c r="N513" s="18" t="s">
        <v>7</v>
      </c>
      <c r="O513" s="77"/>
    </row>
    <row r="514" spans="1:15" x14ac:dyDescent="0.25">
      <c r="A514" s="48"/>
      <c r="B514" s="47"/>
      <c r="C514" s="48"/>
      <c r="D514" s="46"/>
      <c r="E514" s="48"/>
      <c r="F514" s="46"/>
      <c r="G514" s="46"/>
      <c r="H514" s="46"/>
      <c r="I514" s="90"/>
      <c r="J514" s="90"/>
      <c r="K514" s="90"/>
      <c r="L514" s="90"/>
      <c r="M514" s="46"/>
      <c r="N514" s="18" t="s">
        <v>2</v>
      </c>
      <c r="O514" s="77"/>
    </row>
    <row r="515" spans="1:15" x14ac:dyDescent="0.25">
      <c r="A515" s="48"/>
      <c r="B515" s="47"/>
      <c r="C515" s="48"/>
      <c r="D515" s="46"/>
      <c r="E515" s="48"/>
      <c r="F515" s="46"/>
      <c r="G515" s="46"/>
      <c r="H515" s="46"/>
      <c r="I515" s="90"/>
      <c r="J515" s="90"/>
      <c r="K515" s="90"/>
      <c r="L515" s="90"/>
      <c r="M515" s="46" t="s">
        <v>174</v>
      </c>
      <c r="N515" s="18" t="s">
        <v>0</v>
      </c>
      <c r="O515" s="77">
        <f t="shared" ref="O515" si="28">650*20*12/17</f>
        <v>9176.4705882352937</v>
      </c>
    </row>
    <row r="516" spans="1:15" x14ac:dyDescent="0.25">
      <c r="A516" s="48"/>
      <c r="B516" s="47"/>
      <c r="C516" s="48"/>
      <c r="D516" s="46"/>
      <c r="E516" s="48"/>
      <c r="F516" s="46"/>
      <c r="G516" s="46"/>
      <c r="H516" s="46"/>
      <c r="I516" s="90"/>
      <c r="J516" s="90"/>
      <c r="K516" s="90"/>
      <c r="L516" s="90"/>
      <c r="M516" s="46"/>
      <c r="N516" s="18" t="s">
        <v>1</v>
      </c>
      <c r="O516" s="77"/>
    </row>
    <row r="517" spans="1:15" x14ac:dyDescent="0.25">
      <c r="A517" s="48"/>
      <c r="B517" s="47"/>
      <c r="C517" s="48"/>
      <c r="D517" s="46"/>
      <c r="E517" s="48"/>
      <c r="F517" s="46"/>
      <c r="G517" s="46"/>
      <c r="H517" s="46"/>
      <c r="I517" s="90"/>
      <c r="J517" s="90"/>
      <c r="K517" s="90"/>
      <c r="L517" s="90"/>
      <c r="M517" s="46"/>
      <c r="N517" s="18" t="s">
        <v>7</v>
      </c>
      <c r="O517" s="77"/>
    </row>
    <row r="518" spans="1:15" x14ac:dyDescent="0.25">
      <c r="A518" s="48"/>
      <c r="B518" s="47"/>
      <c r="C518" s="48"/>
      <c r="D518" s="46"/>
      <c r="E518" s="48"/>
      <c r="F518" s="46"/>
      <c r="G518" s="46"/>
      <c r="H518" s="46"/>
      <c r="I518" s="90"/>
      <c r="J518" s="90"/>
      <c r="K518" s="90"/>
      <c r="L518" s="90"/>
      <c r="M518" s="46"/>
      <c r="N518" s="18" t="s">
        <v>2</v>
      </c>
      <c r="O518" s="77"/>
    </row>
    <row r="519" spans="1:15" x14ac:dyDescent="0.25">
      <c r="A519" s="48"/>
      <c r="B519" s="47"/>
      <c r="C519" s="48"/>
      <c r="D519" s="46"/>
      <c r="E519" s="48"/>
      <c r="F519" s="46"/>
      <c r="G519" s="46"/>
      <c r="H519" s="46"/>
      <c r="I519" s="90"/>
      <c r="J519" s="90"/>
      <c r="K519" s="90"/>
      <c r="L519" s="90"/>
      <c r="M519" s="46" t="s">
        <v>742</v>
      </c>
      <c r="N519" s="18" t="s">
        <v>0</v>
      </c>
      <c r="O519" s="77">
        <f t="shared" ref="O519" si="29">650*20*12/17</f>
        <v>9176.4705882352937</v>
      </c>
    </row>
    <row r="520" spans="1:15" x14ac:dyDescent="0.25">
      <c r="A520" s="48"/>
      <c r="B520" s="47"/>
      <c r="C520" s="48"/>
      <c r="D520" s="46"/>
      <c r="E520" s="48"/>
      <c r="F520" s="46"/>
      <c r="G520" s="46"/>
      <c r="H520" s="46"/>
      <c r="I520" s="90"/>
      <c r="J520" s="90"/>
      <c r="K520" s="90"/>
      <c r="L520" s="90"/>
      <c r="M520" s="46"/>
      <c r="N520" s="18" t="s">
        <v>1</v>
      </c>
      <c r="O520" s="77"/>
    </row>
    <row r="521" spans="1:15" x14ac:dyDescent="0.25">
      <c r="A521" s="48"/>
      <c r="B521" s="47"/>
      <c r="C521" s="48"/>
      <c r="D521" s="46"/>
      <c r="E521" s="48"/>
      <c r="F521" s="46"/>
      <c r="G521" s="46"/>
      <c r="H521" s="46"/>
      <c r="I521" s="90"/>
      <c r="J521" s="90"/>
      <c r="K521" s="90"/>
      <c r="L521" s="90"/>
      <c r="M521" s="46"/>
      <c r="N521" s="18" t="s">
        <v>7</v>
      </c>
      <c r="O521" s="77"/>
    </row>
    <row r="522" spans="1:15" x14ac:dyDescent="0.25">
      <c r="A522" s="48"/>
      <c r="B522" s="47"/>
      <c r="C522" s="48"/>
      <c r="D522" s="46"/>
      <c r="E522" s="48"/>
      <c r="F522" s="46"/>
      <c r="G522" s="46"/>
      <c r="H522" s="46"/>
      <c r="I522" s="90"/>
      <c r="J522" s="90"/>
      <c r="K522" s="90"/>
      <c r="L522" s="90"/>
      <c r="M522" s="46"/>
      <c r="N522" s="18" t="s">
        <v>2</v>
      </c>
      <c r="O522" s="77"/>
    </row>
    <row r="523" spans="1:15" x14ac:dyDescent="0.25">
      <c r="A523" s="48"/>
      <c r="B523" s="47"/>
      <c r="C523" s="48" t="s">
        <v>55</v>
      </c>
      <c r="D523" s="46" t="s">
        <v>171</v>
      </c>
      <c r="E523" s="48"/>
      <c r="F523" s="48"/>
      <c r="G523" s="46" t="s">
        <v>172</v>
      </c>
      <c r="H523" s="46" t="s">
        <v>171</v>
      </c>
      <c r="I523" s="90">
        <v>1</v>
      </c>
      <c r="J523" s="90">
        <v>1</v>
      </c>
      <c r="K523" s="90">
        <v>1</v>
      </c>
      <c r="L523" s="90">
        <v>1</v>
      </c>
      <c r="M523" s="46" t="s">
        <v>173</v>
      </c>
      <c r="N523" s="18" t="s">
        <v>0</v>
      </c>
      <c r="O523" s="77">
        <f t="shared" ref="O523" si="30">650*20*12/17</f>
        <v>9176.4705882352937</v>
      </c>
    </row>
    <row r="524" spans="1:15" x14ac:dyDescent="0.25">
      <c r="A524" s="48"/>
      <c r="B524" s="47"/>
      <c r="C524" s="48"/>
      <c r="D524" s="46"/>
      <c r="E524" s="48"/>
      <c r="F524" s="48"/>
      <c r="G524" s="46"/>
      <c r="H524" s="46"/>
      <c r="I524" s="48"/>
      <c r="J524" s="48"/>
      <c r="K524" s="48"/>
      <c r="L524" s="48"/>
      <c r="M524" s="46"/>
      <c r="N524" s="18" t="s">
        <v>1</v>
      </c>
      <c r="O524" s="77"/>
    </row>
    <row r="525" spans="1:15" x14ac:dyDescent="0.25">
      <c r="A525" s="48"/>
      <c r="B525" s="47"/>
      <c r="C525" s="48"/>
      <c r="D525" s="46"/>
      <c r="E525" s="48"/>
      <c r="F525" s="48"/>
      <c r="G525" s="46"/>
      <c r="H525" s="46"/>
      <c r="I525" s="48"/>
      <c r="J525" s="48"/>
      <c r="K525" s="48"/>
      <c r="L525" s="48"/>
      <c r="M525" s="46"/>
      <c r="N525" s="18" t="s">
        <v>7</v>
      </c>
      <c r="O525" s="77"/>
    </row>
    <row r="526" spans="1:15" x14ac:dyDescent="0.25">
      <c r="A526" s="48"/>
      <c r="B526" s="47"/>
      <c r="C526" s="48"/>
      <c r="D526" s="46"/>
      <c r="E526" s="48"/>
      <c r="F526" s="48"/>
      <c r="G526" s="46"/>
      <c r="H526" s="46"/>
      <c r="I526" s="48"/>
      <c r="J526" s="48"/>
      <c r="K526" s="48"/>
      <c r="L526" s="48"/>
      <c r="M526" s="46"/>
      <c r="N526" s="18" t="s">
        <v>2</v>
      </c>
      <c r="O526" s="77"/>
    </row>
    <row r="527" spans="1:15" x14ac:dyDescent="0.25">
      <c r="A527" s="48"/>
      <c r="B527" s="47"/>
      <c r="C527" s="48"/>
      <c r="D527" s="46"/>
      <c r="E527" s="48"/>
      <c r="F527" s="48"/>
      <c r="G527" s="46"/>
      <c r="H527" s="46"/>
      <c r="I527" s="48"/>
      <c r="J527" s="48"/>
      <c r="K527" s="48"/>
      <c r="L527" s="48"/>
      <c r="M527" s="46" t="s">
        <v>170</v>
      </c>
      <c r="N527" s="18" t="s">
        <v>0</v>
      </c>
      <c r="O527" s="77">
        <f t="shared" ref="O527" si="31">650*20*12/17</f>
        <v>9176.4705882352937</v>
      </c>
    </row>
    <row r="528" spans="1:15" x14ac:dyDescent="0.25">
      <c r="A528" s="48"/>
      <c r="B528" s="47"/>
      <c r="C528" s="48"/>
      <c r="D528" s="46"/>
      <c r="E528" s="48"/>
      <c r="F528" s="48"/>
      <c r="G528" s="46"/>
      <c r="H528" s="46"/>
      <c r="I528" s="48"/>
      <c r="J528" s="48"/>
      <c r="K528" s="48"/>
      <c r="L528" s="48"/>
      <c r="M528" s="46"/>
      <c r="N528" s="18" t="s">
        <v>1</v>
      </c>
      <c r="O528" s="77"/>
    </row>
    <row r="529" spans="1:15" x14ac:dyDescent="0.25">
      <c r="A529" s="48"/>
      <c r="B529" s="47"/>
      <c r="C529" s="48"/>
      <c r="D529" s="46"/>
      <c r="E529" s="48"/>
      <c r="F529" s="48"/>
      <c r="G529" s="46"/>
      <c r="H529" s="46"/>
      <c r="I529" s="48"/>
      <c r="J529" s="48"/>
      <c r="K529" s="48"/>
      <c r="L529" s="48"/>
      <c r="M529" s="46"/>
      <c r="N529" s="18" t="s">
        <v>7</v>
      </c>
      <c r="O529" s="77"/>
    </row>
    <row r="530" spans="1:15" x14ac:dyDescent="0.25">
      <c r="A530" s="48"/>
      <c r="B530" s="47"/>
      <c r="C530" s="48"/>
      <c r="D530" s="46"/>
      <c r="E530" s="48"/>
      <c r="F530" s="48"/>
      <c r="G530" s="46"/>
      <c r="H530" s="46"/>
      <c r="I530" s="48"/>
      <c r="J530" s="48"/>
      <c r="K530" s="48"/>
      <c r="L530" s="48"/>
      <c r="M530" s="46"/>
      <c r="N530" s="18" t="s">
        <v>2</v>
      </c>
      <c r="O530" s="77"/>
    </row>
    <row r="531" spans="1:15" x14ac:dyDescent="0.25">
      <c r="A531" s="48"/>
      <c r="B531" s="47"/>
      <c r="C531" s="48"/>
      <c r="D531" s="46"/>
      <c r="E531" s="48"/>
      <c r="F531" s="48"/>
      <c r="G531" s="46"/>
      <c r="H531" s="46"/>
      <c r="I531" s="48"/>
      <c r="J531" s="48"/>
      <c r="K531" s="48"/>
      <c r="L531" s="48"/>
      <c r="M531" s="46" t="s">
        <v>169</v>
      </c>
      <c r="N531" s="18" t="s">
        <v>0</v>
      </c>
      <c r="O531" s="77">
        <f t="shared" ref="O531" si="32">650*20*12/17</f>
        <v>9176.4705882352937</v>
      </c>
    </row>
    <row r="532" spans="1:15" x14ac:dyDescent="0.25">
      <c r="A532" s="48"/>
      <c r="B532" s="47"/>
      <c r="C532" s="48"/>
      <c r="D532" s="46"/>
      <c r="E532" s="48"/>
      <c r="F532" s="48"/>
      <c r="G532" s="46"/>
      <c r="H532" s="46"/>
      <c r="I532" s="48"/>
      <c r="J532" s="48"/>
      <c r="K532" s="48"/>
      <c r="L532" s="48"/>
      <c r="M532" s="46"/>
      <c r="N532" s="18" t="s">
        <v>1</v>
      </c>
      <c r="O532" s="77"/>
    </row>
    <row r="533" spans="1:15" x14ac:dyDescent="0.25">
      <c r="A533" s="48"/>
      <c r="B533" s="47"/>
      <c r="C533" s="48"/>
      <c r="D533" s="46"/>
      <c r="E533" s="48"/>
      <c r="F533" s="48"/>
      <c r="G533" s="46"/>
      <c r="H533" s="46"/>
      <c r="I533" s="48"/>
      <c r="J533" s="48"/>
      <c r="K533" s="48"/>
      <c r="L533" s="48"/>
      <c r="M533" s="46"/>
      <c r="N533" s="18" t="s">
        <v>7</v>
      </c>
      <c r="O533" s="77"/>
    </row>
    <row r="534" spans="1:15" x14ac:dyDescent="0.25">
      <c r="A534" s="48"/>
      <c r="B534" s="47"/>
      <c r="C534" s="48"/>
      <c r="D534" s="46"/>
      <c r="E534" s="48"/>
      <c r="F534" s="48"/>
      <c r="G534" s="46"/>
      <c r="H534" s="46"/>
      <c r="I534" s="48"/>
      <c r="J534" s="48"/>
      <c r="K534" s="48"/>
      <c r="L534" s="48"/>
      <c r="M534" s="46"/>
      <c r="N534" s="18" t="s">
        <v>2</v>
      </c>
      <c r="O534" s="77"/>
    </row>
    <row r="535" spans="1:15" ht="78.75" x14ac:dyDescent="0.25">
      <c r="A535" s="48">
        <v>30</v>
      </c>
      <c r="B535" s="47" t="s">
        <v>116</v>
      </c>
      <c r="C535" s="48" t="s">
        <v>56</v>
      </c>
      <c r="D535" s="46" t="s">
        <v>163</v>
      </c>
      <c r="E535" s="46"/>
      <c r="F535" s="46" t="s">
        <v>164</v>
      </c>
      <c r="G535" s="46" t="s">
        <v>165</v>
      </c>
      <c r="H535" s="46" t="s">
        <v>425</v>
      </c>
      <c r="I535" s="91">
        <v>245033.04</v>
      </c>
      <c r="J535" s="91">
        <v>6639573</v>
      </c>
      <c r="K535" s="91">
        <v>6808189</v>
      </c>
      <c r="L535" s="91">
        <v>6880580</v>
      </c>
      <c r="M535" s="17" t="s">
        <v>166</v>
      </c>
      <c r="N535" s="18" t="s">
        <v>0</v>
      </c>
      <c r="O535" s="10">
        <f>650*5*12/22</f>
        <v>1772.7272727272727</v>
      </c>
    </row>
    <row r="536" spans="1:15" ht="78.75" x14ac:dyDescent="0.25">
      <c r="A536" s="48"/>
      <c r="B536" s="47"/>
      <c r="C536" s="48"/>
      <c r="D536" s="46"/>
      <c r="E536" s="46"/>
      <c r="F536" s="46"/>
      <c r="G536" s="46"/>
      <c r="H536" s="46"/>
      <c r="I536" s="91"/>
      <c r="J536" s="91"/>
      <c r="K536" s="91"/>
      <c r="L536" s="91"/>
      <c r="M536" s="17" t="s">
        <v>167</v>
      </c>
      <c r="N536" s="18" t="s">
        <v>0</v>
      </c>
      <c r="O536" s="10">
        <f t="shared" ref="O536:O545" si="33">650*5*12/22</f>
        <v>1772.7272727272727</v>
      </c>
    </row>
    <row r="537" spans="1:15" ht="31.5" x14ac:dyDescent="0.25">
      <c r="A537" s="48"/>
      <c r="B537" s="47"/>
      <c r="C537" s="48"/>
      <c r="D537" s="46"/>
      <c r="E537" s="46"/>
      <c r="F537" s="46"/>
      <c r="G537" s="46"/>
      <c r="H537" s="46"/>
      <c r="I537" s="91"/>
      <c r="J537" s="91"/>
      <c r="K537" s="91"/>
      <c r="L537" s="91"/>
      <c r="M537" s="17" t="s">
        <v>168</v>
      </c>
      <c r="N537" s="18" t="s">
        <v>0</v>
      </c>
      <c r="O537" s="10">
        <f t="shared" si="33"/>
        <v>1772.7272727272727</v>
      </c>
    </row>
    <row r="538" spans="1:15" ht="31.5" x14ac:dyDescent="0.25">
      <c r="A538" s="48"/>
      <c r="B538" s="47"/>
      <c r="C538" s="48"/>
      <c r="D538" s="46"/>
      <c r="E538" s="46"/>
      <c r="F538" s="46"/>
      <c r="G538" s="46"/>
      <c r="H538" s="46"/>
      <c r="I538" s="91"/>
      <c r="J538" s="91"/>
      <c r="K538" s="91"/>
      <c r="L538" s="91"/>
      <c r="M538" s="17" t="s">
        <v>670</v>
      </c>
      <c r="N538" s="18" t="s">
        <v>0</v>
      </c>
      <c r="O538" s="10">
        <f t="shared" si="33"/>
        <v>1772.7272727272727</v>
      </c>
    </row>
    <row r="539" spans="1:15" x14ac:dyDescent="0.25">
      <c r="A539" s="48"/>
      <c r="B539" s="47"/>
      <c r="C539" s="48"/>
      <c r="D539" s="46"/>
      <c r="E539" s="46"/>
      <c r="F539" s="46"/>
      <c r="G539" s="46"/>
      <c r="H539" s="46"/>
      <c r="I539" s="91"/>
      <c r="J539" s="91"/>
      <c r="K539" s="91"/>
      <c r="L539" s="91"/>
      <c r="M539" s="46" t="s">
        <v>671</v>
      </c>
      <c r="N539" s="18" t="s">
        <v>1</v>
      </c>
      <c r="O539" s="77">
        <v>1772.7272727272727</v>
      </c>
    </row>
    <row r="540" spans="1:15" x14ac:dyDescent="0.25">
      <c r="A540" s="48"/>
      <c r="B540" s="47"/>
      <c r="C540" s="48"/>
      <c r="D540" s="46"/>
      <c r="E540" s="46"/>
      <c r="F540" s="46"/>
      <c r="G540" s="46"/>
      <c r="H540" s="46"/>
      <c r="I540" s="91"/>
      <c r="J540" s="91"/>
      <c r="K540" s="91"/>
      <c r="L540" s="91"/>
      <c r="M540" s="46"/>
      <c r="N540" s="18" t="s">
        <v>2</v>
      </c>
      <c r="O540" s="77"/>
    </row>
    <row r="541" spans="1:15" x14ac:dyDescent="0.25">
      <c r="A541" s="48"/>
      <c r="B541" s="47"/>
      <c r="C541" s="48"/>
      <c r="D541" s="46"/>
      <c r="E541" s="46"/>
      <c r="F541" s="46"/>
      <c r="G541" s="46"/>
      <c r="H541" s="46"/>
      <c r="I541" s="91"/>
      <c r="J541" s="91"/>
      <c r="K541" s="91"/>
      <c r="L541" s="91"/>
      <c r="M541" s="46" t="s">
        <v>672</v>
      </c>
      <c r="N541" s="18" t="s">
        <v>1</v>
      </c>
      <c r="O541" s="77">
        <v>1772.7272727272727</v>
      </c>
    </row>
    <row r="542" spans="1:15" x14ac:dyDescent="0.25">
      <c r="A542" s="48"/>
      <c r="B542" s="47"/>
      <c r="C542" s="48"/>
      <c r="D542" s="46"/>
      <c r="E542" s="46"/>
      <c r="F542" s="46"/>
      <c r="G542" s="46"/>
      <c r="H542" s="46"/>
      <c r="I542" s="91"/>
      <c r="J542" s="91"/>
      <c r="K542" s="91"/>
      <c r="L542" s="91"/>
      <c r="M542" s="46"/>
      <c r="N542" s="18" t="s">
        <v>2</v>
      </c>
      <c r="O542" s="77"/>
    </row>
    <row r="543" spans="1:15" x14ac:dyDescent="0.25">
      <c r="A543" s="48"/>
      <c r="B543" s="47"/>
      <c r="C543" s="48"/>
      <c r="D543" s="46"/>
      <c r="E543" s="46"/>
      <c r="F543" s="46"/>
      <c r="G543" s="46"/>
      <c r="H543" s="46"/>
      <c r="I543" s="91"/>
      <c r="J543" s="91"/>
      <c r="K543" s="91"/>
      <c r="L543" s="91"/>
      <c r="M543" s="46" t="s">
        <v>673</v>
      </c>
      <c r="N543" s="18" t="s">
        <v>1</v>
      </c>
      <c r="O543" s="77">
        <v>1772.7272727272727</v>
      </c>
    </row>
    <row r="544" spans="1:15" x14ac:dyDescent="0.25">
      <c r="A544" s="48"/>
      <c r="B544" s="47"/>
      <c r="C544" s="48"/>
      <c r="D544" s="46"/>
      <c r="E544" s="46"/>
      <c r="F544" s="46"/>
      <c r="G544" s="46"/>
      <c r="H544" s="46"/>
      <c r="I544" s="91"/>
      <c r="J544" s="91"/>
      <c r="K544" s="91"/>
      <c r="L544" s="91"/>
      <c r="M544" s="46"/>
      <c r="N544" s="18" t="s">
        <v>2</v>
      </c>
      <c r="O544" s="77"/>
    </row>
    <row r="545" spans="1:15" ht="31.5" x14ac:dyDescent="0.25">
      <c r="A545" s="48"/>
      <c r="B545" s="47"/>
      <c r="C545" s="48"/>
      <c r="D545" s="46"/>
      <c r="E545" s="46"/>
      <c r="F545" s="46"/>
      <c r="G545" s="46"/>
      <c r="H545" s="46"/>
      <c r="I545" s="91"/>
      <c r="J545" s="91"/>
      <c r="K545" s="91"/>
      <c r="L545" s="91"/>
      <c r="M545" s="17" t="s">
        <v>674</v>
      </c>
      <c r="N545" s="18" t="s">
        <v>0</v>
      </c>
      <c r="O545" s="10">
        <f t="shared" si="33"/>
        <v>1772.7272727272727</v>
      </c>
    </row>
    <row r="546" spans="1:15" x14ac:dyDescent="0.25">
      <c r="A546" s="48"/>
      <c r="B546" s="47"/>
      <c r="C546" s="48"/>
      <c r="D546" s="46"/>
      <c r="E546" s="46"/>
      <c r="F546" s="46"/>
      <c r="G546" s="46"/>
      <c r="H546" s="46"/>
      <c r="I546" s="91"/>
      <c r="J546" s="91"/>
      <c r="K546" s="91"/>
      <c r="L546" s="91"/>
      <c r="M546" s="46" t="s">
        <v>675</v>
      </c>
      <c r="N546" s="18" t="s">
        <v>0</v>
      </c>
      <c r="O546" s="77">
        <v>1772.7272727272727</v>
      </c>
    </row>
    <row r="547" spans="1:15" x14ac:dyDescent="0.25">
      <c r="A547" s="48"/>
      <c r="B547" s="47"/>
      <c r="C547" s="48"/>
      <c r="D547" s="46"/>
      <c r="E547" s="46"/>
      <c r="F547" s="46"/>
      <c r="G547" s="46"/>
      <c r="H547" s="46"/>
      <c r="I547" s="91"/>
      <c r="J547" s="91"/>
      <c r="K547" s="91"/>
      <c r="L547" s="91"/>
      <c r="M547" s="46"/>
      <c r="N547" s="18" t="s">
        <v>1</v>
      </c>
      <c r="O547" s="77"/>
    </row>
    <row r="548" spans="1:15" x14ac:dyDescent="0.25">
      <c r="A548" s="48"/>
      <c r="B548" s="47"/>
      <c r="C548" s="48"/>
      <c r="D548" s="46"/>
      <c r="E548" s="46"/>
      <c r="F548" s="46"/>
      <c r="G548" s="46"/>
      <c r="H548" s="46"/>
      <c r="I548" s="91"/>
      <c r="J548" s="91"/>
      <c r="K548" s="91"/>
      <c r="L548" s="91"/>
      <c r="M548" s="46"/>
      <c r="N548" s="18" t="s">
        <v>7</v>
      </c>
      <c r="O548" s="77"/>
    </row>
    <row r="549" spans="1:15" x14ac:dyDescent="0.25">
      <c r="A549" s="48"/>
      <c r="B549" s="47"/>
      <c r="C549" s="48"/>
      <c r="D549" s="46"/>
      <c r="E549" s="46"/>
      <c r="F549" s="46"/>
      <c r="G549" s="46"/>
      <c r="H549" s="46"/>
      <c r="I549" s="91"/>
      <c r="J549" s="91"/>
      <c r="K549" s="91"/>
      <c r="L549" s="91"/>
      <c r="M549" s="46"/>
      <c r="N549" s="18" t="s">
        <v>2</v>
      </c>
      <c r="O549" s="77"/>
    </row>
    <row r="550" spans="1:15" x14ac:dyDescent="0.25">
      <c r="A550" s="48"/>
      <c r="B550" s="47"/>
      <c r="C550" s="48"/>
      <c r="D550" s="46"/>
      <c r="E550" s="46"/>
      <c r="F550" s="46"/>
      <c r="G550" s="46"/>
      <c r="H550" s="46"/>
      <c r="I550" s="91"/>
      <c r="J550" s="91"/>
      <c r="K550" s="91"/>
      <c r="L550" s="91"/>
      <c r="M550" s="46" t="s">
        <v>676</v>
      </c>
      <c r="N550" s="18" t="s">
        <v>0</v>
      </c>
      <c r="O550" s="77">
        <v>1772.7272727272727</v>
      </c>
    </row>
    <row r="551" spans="1:15" x14ac:dyDescent="0.25">
      <c r="A551" s="48"/>
      <c r="B551" s="47"/>
      <c r="C551" s="48"/>
      <c r="D551" s="46"/>
      <c r="E551" s="46"/>
      <c r="F551" s="46"/>
      <c r="G551" s="46"/>
      <c r="H551" s="46"/>
      <c r="I551" s="91"/>
      <c r="J551" s="91"/>
      <c r="K551" s="91"/>
      <c r="L551" s="91"/>
      <c r="M551" s="46"/>
      <c r="N551" s="18" t="s">
        <v>1</v>
      </c>
      <c r="O551" s="77"/>
    </row>
    <row r="552" spans="1:15" x14ac:dyDescent="0.25">
      <c r="A552" s="48"/>
      <c r="B552" s="47"/>
      <c r="C552" s="48"/>
      <c r="D552" s="46"/>
      <c r="E552" s="46"/>
      <c r="F552" s="46"/>
      <c r="G552" s="46"/>
      <c r="H552" s="46"/>
      <c r="I552" s="91"/>
      <c r="J552" s="91"/>
      <c r="K552" s="91"/>
      <c r="L552" s="91"/>
      <c r="M552" s="46"/>
      <c r="N552" s="18" t="s">
        <v>7</v>
      </c>
      <c r="O552" s="77"/>
    </row>
    <row r="553" spans="1:15" x14ac:dyDescent="0.25">
      <c r="A553" s="48"/>
      <c r="B553" s="47"/>
      <c r="C553" s="48"/>
      <c r="D553" s="46"/>
      <c r="E553" s="46"/>
      <c r="F553" s="46"/>
      <c r="G553" s="46"/>
      <c r="H553" s="46"/>
      <c r="I553" s="91"/>
      <c r="J553" s="91"/>
      <c r="K553" s="91"/>
      <c r="L553" s="91"/>
      <c r="M553" s="46"/>
      <c r="N553" s="18" t="s">
        <v>2</v>
      </c>
      <c r="O553" s="77"/>
    </row>
    <row r="554" spans="1:15" x14ac:dyDescent="0.25">
      <c r="A554" s="48"/>
      <c r="B554" s="47"/>
      <c r="C554" s="48"/>
      <c r="D554" s="46"/>
      <c r="E554" s="46"/>
      <c r="F554" s="46"/>
      <c r="G554" s="46"/>
      <c r="H554" s="46"/>
      <c r="I554" s="91"/>
      <c r="J554" s="91"/>
      <c r="K554" s="91"/>
      <c r="L554" s="91"/>
      <c r="M554" s="46" t="s">
        <v>677</v>
      </c>
      <c r="N554" s="18" t="s">
        <v>0</v>
      </c>
      <c r="O554" s="77">
        <v>1772.7272727272727</v>
      </c>
    </row>
    <row r="555" spans="1:15" x14ac:dyDescent="0.25">
      <c r="A555" s="48"/>
      <c r="B555" s="47"/>
      <c r="C555" s="48"/>
      <c r="D555" s="46"/>
      <c r="E555" s="46"/>
      <c r="F555" s="46"/>
      <c r="G555" s="46"/>
      <c r="H555" s="46"/>
      <c r="I555" s="91"/>
      <c r="J555" s="91"/>
      <c r="K555" s="91"/>
      <c r="L555" s="91"/>
      <c r="M555" s="46"/>
      <c r="N555" s="18" t="s">
        <v>1</v>
      </c>
      <c r="O555" s="77"/>
    </row>
    <row r="556" spans="1:15" x14ac:dyDescent="0.25">
      <c r="A556" s="48"/>
      <c r="B556" s="47"/>
      <c r="C556" s="48"/>
      <c r="D556" s="46"/>
      <c r="E556" s="46"/>
      <c r="F556" s="46"/>
      <c r="G556" s="46"/>
      <c r="H556" s="46"/>
      <c r="I556" s="91"/>
      <c r="J556" s="91"/>
      <c r="K556" s="91"/>
      <c r="L556" s="91"/>
      <c r="M556" s="46"/>
      <c r="N556" s="18" t="s">
        <v>7</v>
      </c>
      <c r="O556" s="77"/>
    </row>
    <row r="557" spans="1:15" x14ac:dyDescent="0.25">
      <c r="A557" s="48"/>
      <c r="B557" s="47"/>
      <c r="C557" s="48"/>
      <c r="D557" s="46"/>
      <c r="E557" s="46"/>
      <c r="F557" s="46"/>
      <c r="G557" s="46"/>
      <c r="H557" s="46"/>
      <c r="I557" s="91"/>
      <c r="J557" s="91"/>
      <c r="K557" s="91"/>
      <c r="L557" s="91"/>
      <c r="M557" s="46"/>
      <c r="N557" s="18" t="s">
        <v>2</v>
      </c>
      <c r="O557" s="77"/>
    </row>
    <row r="558" spans="1:15" x14ac:dyDescent="0.25">
      <c r="A558" s="48"/>
      <c r="B558" s="47"/>
      <c r="C558" s="48"/>
      <c r="D558" s="46"/>
      <c r="E558" s="46"/>
      <c r="F558" s="46"/>
      <c r="G558" s="46"/>
      <c r="H558" s="46"/>
      <c r="I558" s="91"/>
      <c r="J558" s="91"/>
      <c r="K558" s="91"/>
      <c r="L558" s="91"/>
      <c r="M558" s="46" t="s">
        <v>678</v>
      </c>
      <c r="N558" s="18" t="s">
        <v>0</v>
      </c>
      <c r="O558" s="77">
        <v>1772.7272727272727</v>
      </c>
    </row>
    <row r="559" spans="1:15" x14ac:dyDescent="0.25">
      <c r="A559" s="48"/>
      <c r="B559" s="47"/>
      <c r="C559" s="48"/>
      <c r="D559" s="46"/>
      <c r="E559" s="46"/>
      <c r="F559" s="46"/>
      <c r="G559" s="46"/>
      <c r="H559" s="46"/>
      <c r="I559" s="91"/>
      <c r="J559" s="91"/>
      <c r="K559" s="91"/>
      <c r="L559" s="91"/>
      <c r="M559" s="46"/>
      <c r="N559" s="18" t="s">
        <v>2</v>
      </c>
      <c r="O559" s="77"/>
    </row>
    <row r="560" spans="1:15" x14ac:dyDescent="0.25">
      <c r="A560" s="48"/>
      <c r="B560" s="47"/>
      <c r="C560" s="48"/>
      <c r="D560" s="46"/>
      <c r="E560" s="46"/>
      <c r="F560" s="46"/>
      <c r="G560" s="46"/>
      <c r="H560" s="46"/>
      <c r="I560" s="91"/>
      <c r="J560" s="91"/>
      <c r="K560" s="91"/>
      <c r="L560" s="91"/>
      <c r="M560" s="46" t="s">
        <v>679</v>
      </c>
      <c r="N560" s="18" t="s">
        <v>0</v>
      </c>
      <c r="O560" s="77">
        <v>1772.7272727272727</v>
      </c>
    </row>
    <row r="561" spans="1:15" x14ac:dyDescent="0.25">
      <c r="A561" s="48"/>
      <c r="B561" s="47"/>
      <c r="C561" s="48"/>
      <c r="D561" s="46"/>
      <c r="E561" s="46"/>
      <c r="F561" s="46"/>
      <c r="G561" s="46"/>
      <c r="H561" s="46"/>
      <c r="I561" s="91"/>
      <c r="J561" s="91"/>
      <c r="K561" s="91"/>
      <c r="L561" s="91"/>
      <c r="M561" s="46"/>
      <c r="N561" s="18" t="s">
        <v>1</v>
      </c>
      <c r="O561" s="77"/>
    </row>
    <row r="562" spans="1:15" x14ac:dyDescent="0.25">
      <c r="A562" s="48"/>
      <c r="B562" s="47"/>
      <c r="C562" s="48"/>
      <c r="D562" s="46"/>
      <c r="E562" s="46"/>
      <c r="F562" s="46"/>
      <c r="G562" s="46"/>
      <c r="H562" s="46"/>
      <c r="I562" s="91"/>
      <c r="J562" s="91"/>
      <c r="K562" s="91"/>
      <c r="L562" s="91"/>
      <c r="M562" s="46"/>
      <c r="N562" s="18" t="s">
        <v>7</v>
      </c>
      <c r="O562" s="77"/>
    </row>
    <row r="563" spans="1:15" x14ac:dyDescent="0.25">
      <c r="A563" s="48"/>
      <c r="B563" s="47"/>
      <c r="C563" s="48"/>
      <c r="D563" s="46"/>
      <c r="E563" s="46"/>
      <c r="F563" s="46"/>
      <c r="G563" s="46"/>
      <c r="H563" s="46"/>
      <c r="I563" s="91"/>
      <c r="J563" s="91"/>
      <c r="K563" s="91"/>
      <c r="L563" s="91"/>
      <c r="M563" s="46"/>
      <c r="N563" s="18" t="s">
        <v>2</v>
      </c>
      <c r="O563" s="77"/>
    </row>
    <row r="564" spans="1:15" x14ac:dyDescent="0.25">
      <c r="A564" s="48"/>
      <c r="B564" s="47"/>
      <c r="C564" s="48"/>
      <c r="D564" s="46"/>
      <c r="E564" s="46"/>
      <c r="F564" s="46"/>
      <c r="G564" s="46"/>
      <c r="H564" s="46"/>
      <c r="I564" s="91"/>
      <c r="J564" s="91"/>
      <c r="K564" s="91"/>
      <c r="L564" s="91"/>
      <c r="M564" s="46" t="s">
        <v>680</v>
      </c>
      <c r="N564" s="18" t="s">
        <v>0</v>
      </c>
      <c r="O564" s="77">
        <v>1772.7272727272727</v>
      </c>
    </row>
    <row r="565" spans="1:15" x14ac:dyDescent="0.25">
      <c r="A565" s="48"/>
      <c r="B565" s="47"/>
      <c r="C565" s="48"/>
      <c r="D565" s="46"/>
      <c r="E565" s="46"/>
      <c r="F565" s="46"/>
      <c r="G565" s="46"/>
      <c r="H565" s="46"/>
      <c r="I565" s="91"/>
      <c r="J565" s="91"/>
      <c r="K565" s="91"/>
      <c r="L565" s="91"/>
      <c r="M565" s="46"/>
      <c r="N565" s="18" t="s">
        <v>1</v>
      </c>
      <c r="O565" s="77"/>
    </row>
    <row r="566" spans="1:15" x14ac:dyDescent="0.25">
      <c r="A566" s="48"/>
      <c r="B566" s="47"/>
      <c r="C566" s="48"/>
      <c r="D566" s="46"/>
      <c r="E566" s="46"/>
      <c r="F566" s="46"/>
      <c r="G566" s="46"/>
      <c r="H566" s="46"/>
      <c r="I566" s="91"/>
      <c r="J566" s="91"/>
      <c r="K566" s="91"/>
      <c r="L566" s="91"/>
      <c r="M566" s="46"/>
      <c r="N566" s="18" t="s">
        <v>7</v>
      </c>
      <c r="O566" s="77"/>
    </row>
    <row r="567" spans="1:15" x14ac:dyDescent="0.25">
      <c r="A567" s="48"/>
      <c r="B567" s="47"/>
      <c r="C567" s="48"/>
      <c r="D567" s="46"/>
      <c r="E567" s="46"/>
      <c r="F567" s="46"/>
      <c r="G567" s="46"/>
      <c r="H567" s="46"/>
      <c r="I567" s="91"/>
      <c r="J567" s="91"/>
      <c r="K567" s="91"/>
      <c r="L567" s="91"/>
      <c r="M567" s="46"/>
      <c r="N567" s="18" t="s">
        <v>2</v>
      </c>
      <c r="O567" s="77"/>
    </row>
    <row r="568" spans="1:15" x14ac:dyDescent="0.25">
      <c r="A568" s="48"/>
      <c r="B568" s="47"/>
      <c r="C568" s="48"/>
      <c r="D568" s="46"/>
      <c r="E568" s="46"/>
      <c r="F568" s="46"/>
      <c r="G568" s="46"/>
      <c r="H568" s="46"/>
      <c r="I568" s="91"/>
      <c r="J568" s="91"/>
      <c r="K568" s="91"/>
      <c r="L568" s="91"/>
      <c r="M568" s="46" t="s">
        <v>681</v>
      </c>
      <c r="N568" s="18" t="s">
        <v>0</v>
      </c>
      <c r="O568" s="77">
        <v>1772.7272727272727</v>
      </c>
    </row>
    <row r="569" spans="1:15" x14ac:dyDescent="0.25">
      <c r="A569" s="48"/>
      <c r="B569" s="47"/>
      <c r="C569" s="48"/>
      <c r="D569" s="46"/>
      <c r="E569" s="46"/>
      <c r="F569" s="46"/>
      <c r="G569" s="46"/>
      <c r="H569" s="46"/>
      <c r="I569" s="91"/>
      <c r="J569" s="91"/>
      <c r="K569" s="91"/>
      <c r="L569" s="91"/>
      <c r="M569" s="46"/>
      <c r="N569" s="18" t="s">
        <v>1</v>
      </c>
      <c r="O569" s="77"/>
    </row>
    <row r="570" spans="1:15" x14ac:dyDescent="0.25">
      <c r="A570" s="48"/>
      <c r="B570" s="47"/>
      <c r="C570" s="48"/>
      <c r="D570" s="46"/>
      <c r="E570" s="46"/>
      <c r="F570" s="46"/>
      <c r="G570" s="46"/>
      <c r="H570" s="46"/>
      <c r="I570" s="91"/>
      <c r="J570" s="91"/>
      <c r="K570" s="91"/>
      <c r="L570" s="91"/>
      <c r="M570" s="46"/>
      <c r="N570" s="18" t="s">
        <v>7</v>
      </c>
      <c r="O570" s="77"/>
    </row>
    <row r="571" spans="1:15" x14ac:dyDescent="0.25">
      <c r="A571" s="48"/>
      <c r="B571" s="47"/>
      <c r="C571" s="48"/>
      <c r="D571" s="46"/>
      <c r="E571" s="46"/>
      <c r="F571" s="46"/>
      <c r="G571" s="46"/>
      <c r="H571" s="46"/>
      <c r="I571" s="91"/>
      <c r="J571" s="91"/>
      <c r="K571" s="91"/>
      <c r="L571" s="91"/>
      <c r="M571" s="46"/>
      <c r="N571" s="18" t="s">
        <v>2</v>
      </c>
      <c r="O571" s="77"/>
    </row>
    <row r="572" spans="1:15" x14ac:dyDescent="0.25">
      <c r="A572" s="48"/>
      <c r="B572" s="47"/>
      <c r="C572" s="48"/>
      <c r="D572" s="46"/>
      <c r="E572" s="46"/>
      <c r="F572" s="46"/>
      <c r="G572" s="46"/>
      <c r="H572" s="46"/>
      <c r="I572" s="91"/>
      <c r="J572" s="91"/>
      <c r="K572" s="91"/>
      <c r="L572" s="91"/>
      <c r="M572" s="46" t="s">
        <v>682</v>
      </c>
      <c r="N572" s="18" t="s">
        <v>0</v>
      </c>
      <c r="O572" s="77">
        <v>1772.7272727272727</v>
      </c>
    </row>
    <row r="573" spans="1:15" x14ac:dyDescent="0.25">
      <c r="A573" s="48"/>
      <c r="B573" s="47"/>
      <c r="C573" s="48"/>
      <c r="D573" s="46"/>
      <c r="E573" s="46"/>
      <c r="F573" s="46"/>
      <c r="G573" s="46"/>
      <c r="H573" s="46"/>
      <c r="I573" s="91"/>
      <c r="J573" s="91"/>
      <c r="K573" s="91"/>
      <c r="L573" s="91"/>
      <c r="M573" s="46"/>
      <c r="N573" s="18" t="s">
        <v>1</v>
      </c>
      <c r="O573" s="77"/>
    </row>
    <row r="574" spans="1:15" x14ac:dyDescent="0.25">
      <c r="A574" s="48"/>
      <c r="B574" s="47"/>
      <c r="C574" s="48"/>
      <c r="D574" s="46"/>
      <c r="E574" s="46"/>
      <c r="F574" s="46"/>
      <c r="G574" s="46"/>
      <c r="H574" s="46"/>
      <c r="I574" s="91"/>
      <c r="J574" s="91"/>
      <c r="K574" s="91"/>
      <c r="L574" s="91"/>
      <c r="M574" s="46"/>
      <c r="N574" s="18" t="s">
        <v>7</v>
      </c>
      <c r="O574" s="77"/>
    </row>
    <row r="575" spans="1:15" x14ac:dyDescent="0.25">
      <c r="A575" s="48"/>
      <c r="B575" s="47"/>
      <c r="C575" s="48"/>
      <c r="D575" s="46"/>
      <c r="E575" s="46"/>
      <c r="F575" s="46"/>
      <c r="G575" s="46"/>
      <c r="H575" s="46"/>
      <c r="I575" s="91"/>
      <c r="J575" s="91"/>
      <c r="K575" s="91"/>
      <c r="L575" s="91"/>
      <c r="M575" s="46"/>
      <c r="N575" s="18" t="s">
        <v>2</v>
      </c>
      <c r="O575" s="77"/>
    </row>
    <row r="576" spans="1:15" x14ac:dyDescent="0.25">
      <c r="A576" s="48"/>
      <c r="B576" s="47"/>
      <c r="C576" s="48"/>
      <c r="D576" s="46"/>
      <c r="E576" s="46"/>
      <c r="F576" s="46"/>
      <c r="G576" s="46"/>
      <c r="H576" s="46"/>
      <c r="I576" s="91"/>
      <c r="J576" s="91"/>
      <c r="K576" s="91"/>
      <c r="L576" s="91"/>
      <c r="M576" s="46" t="s">
        <v>683</v>
      </c>
      <c r="N576" s="18" t="s">
        <v>0</v>
      </c>
      <c r="O576" s="77">
        <v>1772.7272727272727</v>
      </c>
    </row>
    <row r="577" spans="1:15" x14ac:dyDescent="0.25">
      <c r="A577" s="48"/>
      <c r="B577" s="47"/>
      <c r="C577" s="48"/>
      <c r="D577" s="46"/>
      <c r="E577" s="46"/>
      <c r="F577" s="46"/>
      <c r="G577" s="46"/>
      <c r="H577" s="46"/>
      <c r="I577" s="91"/>
      <c r="J577" s="91"/>
      <c r="K577" s="91"/>
      <c r="L577" s="91"/>
      <c r="M577" s="46"/>
      <c r="N577" s="18" t="s">
        <v>1</v>
      </c>
      <c r="O577" s="77"/>
    </row>
    <row r="578" spans="1:15" x14ac:dyDescent="0.25">
      <c r="A578" s="48"/>
      <c r="B578" s="47"/>
      <c r="C578" s="48"/>
      <c r="D578" s="46"/>
      <c r="E578" s="46"/>
      <c r="F578" s="46"/>
      <c r="G578" s="46"/>
      <c r="H578" s="46"/>
      <c r="I578" s="91"/>
      <c r="J578" s="91"/>
      <c r="K578" s="91"/>
      <c r="L578" s="91"/>
      <c r="M578" s="46"/>
      <c r="N578" s="18" t="s">
        <v>7</v>
      </c>
      <c r="O578" s="77"/>
    </row>
    <row r="579" spans="1:15" x14ac:dyDescent="0.25">
      <c r="A579" s="48"/>
      <c r="B579" s="47"/>
      <c r="C579" s="48"/>
      <c r="D579" s="46"/>
      <c r="E579" s="46"/>
      <c r="F579" s="46"/>
      <c r="G579" s="46"/>
      <c r="H579" s="46"/>
      <c r="I579" s="91"/>
      <c r="J579" s="91"/>
      <c r="K579" s="91"/>
      <c r="L579" s="91"/>
      <c r="M579" s="46"/>
      <c r="N579" s="18" t="s">
        <v>2</v>
      </c>
      <c r="O579" s="77"/>
    </row>
    <row r="580" spans="1:15" x14ac:dyDescent="0.25">
      <c r="A580" s="48"/>
      <c r="B580" s="47"/>
      <c r="C580" s="48"/>
      <c r="D580" s="46"/>
      <c r="E580" s="46"/>
      <c r="F580" s="46"/>
      <c r="G580" s="46"/>
      <c r="H580" s="46"/>
      <c r="I580" s="91"/>
      <c r="J580" s="91"/>
      <c r="K580" s="91"/>
      <c r="L580" s="91"/>
      <c r="M580" s="46" t="s">
        <v>684</v>
      </c>
      <c r="N580" s="18" t="s">
        <v>0</v>
      </c>
      <c r="O580" s="77">
        <v>1772.7272727272727</v>
      </c>
    </row>
    <row r="581" spans="1:15" x14ac:dyDescent="0.25">
      <c r="A581" s="48"/>
      <c r="B581" s="47"/>
      <c r="C581" s="48"/>
      <c r="D581" s="46"/>
      <c r="E581" s="46"/>
      <c r="F581" s="46"/>
      <c r="G581" s="46"/>
      <c r="H581" s="46"/>
      <c r="I581" s="91"/>
      <c r="J581" s="91"/>
      <c r="K581" s="91"/>
      <c r="L581" s="91"/>
      <c r="M581" s="46"/>
      <c r="N581" s="18" t="s">
        <v>1</v>
      </c>
      <c r="O581" s="77"/>
    </row>
    <row r="582" spans="1:15" x14ac:dyDescent="0.25">
      <c r="A582" s="48"/>
      <c r="B582" s="47"/>
      <c r="C582" s="48"/>
      <c r="D582" s="46"/>
      <c r="E582" s="46"/>
      <c r="F582" s="46"/>
      <c r="G582" s="46"/>
      <c r="H582" s="46"/>
      <c r="I582" s="91"/>
      <c r="J582" s="91"/>
      <c r="K582" s="91"/>
      <c r="L582" s="91"/>
      <c r="M582" s="46"/>
      <c r="N582" s="18" t="s">
        <v>7</v>
      </c>
      <c r="O582" s="77"/>
    </row>
    <row r="583" spans="1:15" x14ac:dyDescent="0.25">
      <c r="A583" s="48"/>
      <c r="B583" s="47"/>
      <c r="C583" s="48"/>
      <c r="D583" s="46"/>
      <c r="E583" s="46"/>
      <c r="F583" s="46"/>
      <c r="G583" s="46"/>
      <c r="H583" s="46"/>
      <c r="I583" s="91"/>
      <c r="J583" s="91"/>
      <c r="K583" s="91"/>
      <c r="L583" s="91"/>
      <c r="M583" s="46"/>
      <c r="N583" s="18" t="s">
        <v>2</v>
      </c>
      <c r="O583" s="77"/>
    </row>
    <row r="584" spans="1:15" x14ac:dyDescent="0.25">
      <c r="A584" s="48"/>
      <c r="B584" s="47"/>
      <c r="C584" s="48"/>
      <c r="D584" s="46"/>
      <c r="E584" s="46"/>
      <c r="F584" s="46"/>
      <c r="G584" s="46"/>
      <c r="H584" s="46"/>
      <c r="I584" s="91"/>
      <c r="J584" s="91"/>
      <c r="K584" s="91"/>
      <c r="L584" s="91"/>
      <c r="M584" s="46" t="s">
        <v>685</v>
      </c>
      <c r="N584" s="18" t="s">
        <v>0</v>
      </c>
      <c r="O584" s="77">
        <v>1772.7272727272727</v>
      </c>
    </row>
    <row r="585" spans="1:15" x14ac:dyDescent="0.25">
      <c r="A585" s="48"/>
      <c r="B585" s="47"/>
      <c r="C585" s="48"/>
      <c r="D585" s="46"/>
      <c r="E585" s="46"/>
      <c r="F585" s="46"/>
      <c r="G585" s="46"/>
      <c r="H585" s="46"/>
      <c r="I585" s="91"/>
      <c r="J585" s="91"/>
      <c r="K585" s="91"/>
      <c r="L585" s="91"/>
      <c r="M585" s="46"/>
      <c r="N585" s="18" t="s">
        <v>1</v>
      </c>
      <c r="O585" s="77"/>
    </row>
    <row r="586" spans="1:15" x14ac:dyDescent="0.25">
      <c r="A586" s="48"/>
      <c r="B586" s="47"/>
      <c r="C586" s="48"/>
      <c r="D586" s="46"/>
      <c r="E586" s="46"/>
      <c r="F586" s="46"/>
      <c r="G586" s="46"/>
      <c r="H586" s="46"/>
      <c r="I586" s="91"/>
      <c r="J586" s="91"/>
      <c r="K586" s="91"/>
      <c r="L586" s="91"/>
      <c r="M586" s="46"/>
      <c r="N586" s="18" t="s">
        <v>7</v>
      </c>
      <c r="O586" s="77"/>
    </row>
    <row r="587" spans="1:15" x14ac:dyDescent="0.25">
      <c r="A587" s="48"/>
      <c r="B587" s="47"/>
      <c r="C587" s="48"/>
      <c r="D587" s="46"/>
      <c r="E587" s="46"/>
      <c r="F587" s="46"/>
      <c r="G587" s="46"/>
      <c r="H587" s="46"/>
      <c r="I587" s="91"/>
      <c r="J587" s="91"/>
      <c r="K587" s="91"/>
      <c r="L587" s="91"/>
      <c r="M587" s="46"/>
      <c r="N587" s="18" t="s">
        <v>2</v>
      </c>
      <c r="O587" s="77"/>
    </row>
    <row r="588" spans="1:15" x14ac:dyDescent="0.25">
      <c r="A588" s="48"/>
      <c r="B588" s="47"/>
      <c r="C588" s="48"/>
      <c r="D588" s="46"/>
      <c r="E588" s="46"/>
      <c r="F588" s="46"/>
      <c r="G588" s="46"/>
      <c r="H588" s="46"/>
      <c r="I588" s="91"/>
      <c r="J588" s="91"/>
      <c r="K588" s="91"/>
      <c r="L588" s="91"/>
      <c r="M588" s="46" t="s">
        <v>686</v>
      </c>
      <c r="N588" s="18" t="s">
        <v>0</v>
      </c>
      <c r="O588" s="77">
        <v>1772.7272727272727</v>
      </c>
    </row>
    <row r="589" spans="1:15" x14ac:dyDescent="0.25">
      <c r="A589" s="48"/>
      <c r="B589" s="47"/>
      <c r="C589" s="48"/>
      <c r="D589" s="46"/>
      <c r="E589" s="46"/>
      <c r="F589" s="46"/>
      <c r="G589" s="46"/>
      <c r="H589" s="46"/>
      <c r="I589" s="91"/>
      <c r="J589" s="91"/>
      <c r="K589" s="91"/>
      <c r="L589" s="91"/>
      <c r="M589" s="46"/>
      <c r="N589" s="18" t="s">
        <v>1</v>
      </c>
      <c r="O589" s="77"/>
    </row>
    <row r="590" spans="1:15" x14ac:dyDescent="0.25">
      <c r="A590" s="48"/>
      <c r="B590" s="47"/>
      <c r="C590" s="48"/>
      <c r="D590" s="46"/>
      <c r="E590" s="46"/>
      <c r="F590" s="46"/>
      <c r="G590" s="46"/>
      <c r="H590" s="46"/>
      <c r="I590" s="91"/>
      <c r="J590" s="91"/>
      <c r="K590" s="91"/>
      <c r="L590" s="91"/>
      <c r="M590" s="46"/>
      <c r="N590" s="18" t="s">
        <v>7</v>
      </c>
      <c r="O590" s="77"/>
    </row>
    <row r="591" spans="1:15" x14ac:dyDescent="0.25">
      <c r="A591" s="48"/>
      <c r="B591" s="47"/>
      <c r="C591" s="48"/>
      <c r="D591" s="46"/>
      <c r="E591" s="46"/>
      <c r="F591" s="46"/>
      <c r="G591" s="46"/>
      <c r="H591" s="46"/>
      <c r="I591" s="91"/>
      <c r="J591" s="91"/>
      <c r="K591" s="91"/>
      <c r="L591" s="91"/>
      <c r="M591" s="46"/>
      <c r="N591" s="18" t="s">
        <v>2</v>
      </c>
      <c r="O591" s="77"/>
    </row>
    <row r="592" spans="1:15" x14ac:dyDescent="0.25">
      <c r="A592" s="48"/>
      <c r="B592" s="47"/>
      <c r="C592" s="48"/>
      <c r="D592" s="46"/>
      <c r="E592" s="46"/>
      <c r="F592" s="46"/>
      <c r="G592" s="46"/>
      <c r="H592" s="46"/>
      <c r="I592" s="91"/>
      <c r="J592" s="91"/>
      <c r="K592" s="91"/>
      <c r="L592" s="91"/>
      <c r="M592" s="46" t="s">
        <v>687</v>
      </c>
      <c r="N592" s="18" t="s">
        <v>0</v>
      </c>
      <c r="O592" s="77">
        <v>1772.7272727272727</v>
      </c>
    </row>
    <row r="593" spans="1:15" x14ac:dyDescent="0.25">
      <c r="A593" s="48"/>
      <c r="B593" s="47"/>
      <c r="C593" s="48"/>
      <c r="D593" s="46"/>
      <c r="E593" s="46"/>
      <c r="F593" s="46"/>
      <c r="G593" s="46"/>
      <c r="H593" s="46"/>
      <c r="I593" s="91"/>
      <c r="J593" s="91"/>
      <c r="K593" s="91"/>
      <c r="L593" s="91"/>
      <c r="M593" s="46"/>
      <c r="N593" s="18" t="s">
        <v>1</v>
      </c>
      <c r="O593" s="77"/>
    </row>
    <row r="594" spans="1:15" x14ac:dyDescent="0.25">
      <c r="A594" s="48"/>
      <c r="B594" s="47"/>
      <c r="C594" s="48"/>
      <c r="D594" s="46"/>
      <c r="E594" s="46"/>
      <c r="F594" s="46"/>
      <c r="G594" s="46"/>
      <c r="H594" s="46"/>
      <c r="I594" s="91"/>
      <c r="J594" s="91"/>
      <c r="K594" s="91"/>
      <c r="L594" s="91"/>
      <c r="M594" s="46"/>
      <c r="N594" s="18" t="s">
        <v>7</v>
      </c>
      <c r="O594" s="77"/>
    </row>
    <row r="595" spans="1:15" x14ac:dyDescent="0.25">
      <c r="A595" s="48"/>
      <c r="B595" s="47"/>
      <c r="C595" s="48"/>
      <c r="D595" s="46"/>
      <c r="E595" s="46"/>
      <c r="F595" s="46"/>
      <c r="G595" s="46"/>
      <c r="H595" s="46"/>
      <c r="I595" s="91"/>
      <c r="J595" s="91"/>
      <c r="K595" s="91"/>
      <c r="L595" s="91"/>
      <c r="M595" s="46"/>
      <c r="N595" s="18" t="s">
        <v>2</v>
      </c>
      <c r="O595" s="77"/>
    </row>
    <row r="596" spans="1:15" x14ac:dyDescent="0.25">
      <c r="A596" s="48"/>
      <c r="B596" s="47"/>
      <c r="C596" s="48"/>
      <c r="D596" s="46"/>
      <c r="E596" s="46"/>
      <c r="F596" s="46"/>
      <c r="G596" s="46"/>
      <c r="H596" s="46"/>
      <c r="I596" s="91"/>
      <c r="J596" s="91"/>
      <c r="K596" s="91"/>
      <c r="L596" s="91"/>
      <c r="M596" s="46" t="s">
        <v>688</v>
      </c>
      <c r="N596" s="18" t="s">
        <v>0</v>
      </c>
      <c r="O596" s="77">
        <v>1772.7272727272727</v>
      </c>
    </row>
    <row r="597" spans="1:15" x14ac:dyDescent="0.25">
      <c r="A597" s="48"/>
      <c r="B597" s="47"/>
      <c r="C597" s="48"/>
      <c r="D597" s="46"/>
      <c r="E597" s="46"/>
      <c r="F597" s="46"/>
      <c r="G597" s="46"/>
      <c r="H597" s="46"/>
      <c r="I597" s="91"/>
      <c r="J597" s="91"/>
      <c r="K597" s="91"/>
      <c r="L597" s="91"/>
      <c r="M597" s="46"/>
      <c r="N597" s="18" t="s">
        <v>1</v>
      </c>
      <c r="O597" s="77"/>
    </row>
    <row r="598" spans="1:15" x14ac:dyDescent="0.25">
      <c r="A598" s="48"/>
      <c r="B598" s="47"/>
      <c r="C598" s="48"/>
      <c r="D598" s="46"/>
      <c r="E598" s="46"/>
      <c r="F598" s="46"/>
      <c r="G598" s="46"/>
      <c r="H598" s="46"/>
      <c r="I598" s="91"/>
      <c r="J598" s="91"/>
      <c r="K598" s="91"/>
      <c r="L598" s="91"/>
      <c r="M598" s="46"/>
      <c r="N598" s="18" t="s">
        <v>7</v>
      </c>
      <c r="O598" s="77"/>
    </row>
    <row r="599" spans="1:15" x14ac:dyDescent="0.25">
      <c r="A599" s="48"/>
      <c r="B599" s="47"/>
      <c r="C599" s="48"/>
      <c r="D599" s="46"/>
      <c r="E599" s="46"/>
      <c r="F599" s="46"/>
      <c r="G599" s="46"/>
      <c r="H599" s="46"/>
      <c r="I599" s="91"/>
      <c r="J599" s="91"/>
      <c r="K599" s="91"/>
      <c r="L599" s="91"/>
      <c r="M599" s="46"/>
      <c r="N599" s="18" t="s">
        <v>2</v>
      </c>
      <c r="O599" s="77"/>
    </row>
    <row r="600" spans="1:15" ht="189" x14ac:dyDescent="0.25">
      <c r="A600" s="46">
        <v>31</v>
      </c>
      <c r="B600" s="47" t="s">
        <v>117</v>
      </c>
      <c r="C600" s="46" t="s">
        <v>57</v>
      </c>
      <c r="D600" s="46" t="s">
        <v>161</v>
      </c>
      <c r="E600" s="46"/>
      <c r="F600" s="46" t="s">
        <v>424</v>
      </c>
      <c r="G600" s="17" t="s">
        <v>158</v>
      </c>
      <c r="H600" s="46" t="s">
        <v>162</v>
      </c>
      <c r="I600" s="46">
        <v>3</v>
      </c>
      <c r="J600" s="46">
        <v>3</v>
      </c>
      <c r="K600" s="46">
        <v>3</v>
      </c>
      <c r="L600" s="46">
        <v>3</v>
      </c>
      <c r="M600" s="17" t="s">
        <v>692</v>
      </c>
      <c r="N600" s="18" t="s">
        <v>0</v>
      </c>
      <c r="O600" s="12">
        <v>1311.6</v>
      </c>
    </row>
    <row r="601" spans="1:15" ht="189" x14ac:dyDescent="0.25">
      <c r="A601" s="46"/>
      <c r="B601" s="47"/>
      <c r="C601" s="46"/>
      <c r="D601" s="46"/>
      <c r="E601" s="46"/>
      <c r="F601" s="46"/>
      <c r="G601" s="17" t="s">
        <v>158</v>
      </c>
      <c r="H601" s="46"/>
      <c r="I601" s="46"/>
      <c r="J601" s="46"/>
      <c r="K601" s="46"/>
      <c r="L601" s="46"/>
      <c r="M601" s="17" t="s">
        <v>691</v>
      </c>
      <c r="N601" s="18" t="s">
        <v>0</v>
      </c>
      <c r="O601" s="12">
        <v>1311.6</v>
      </c>
    </row>
    <row r="602" spans="1:15" ht="189" x14ac:dyDescent="0.25">
      <c r="A602" s="46"/>
      <c r="B602" s="47"/>
      <c r="C602" s="46"/>
      <c r="D602" s="46"/>
      <c r="E602" s="46"/>
      <c r="F602" s="46"/>
      <c r="G602" s="17" t="s">
        <v>158</v>
      </c>
      <c r="H602" s="46"/>
      <c r="I602" s="46"/>
      <c r="J602" s="46"/>
      <c r="K602" s="46"/>
      <c r="L602" s="46"/>
      <c r="M602" s="17" t="s">
        <v>690</v>
      </c>
      <c r="N602" s="18" t="s">
        <v>7</v>
      </c>
      <c r="O602" s="12">
        <v>1311.6</v>
      </c>
    </row>
    <row r="603" spans="1:15" ht="204.75" x14ac:dyDescent="0.25">
      <c r="A603" s="46"/>
      <c r="B603" s="47"/>
      <c r="C603" s="46"/>
      <c r="D603" s="46"/>
      <c r="E603" s="46"/>
      <c r="F603" s="46"/>
      <c r="G603" s="17" t="s">
        <v>158</v>
      </c>
      <c r="H603" s="46"/>
      <c r="I603" s="46"/>
      <c r="J603" s="46"/>
      <c r="K603" s="46"/>
      <c r="L603" s="46"/>
      <c r="M603" s="17" t="s">
        <v>689</v>
      </c>
      <c r="N603" s="18" t="s">
        <v>2</v>
      </c>
      <c r="O603" s="12">
        <v>1311.6</v>
      </c>
    </row>
    <row r="604" spans="1:15" ht="409.5" x14ac:dyDescent="0.25">
      <c r="A604" s="46"/>
      <c r="B604" s="47"/>
      <c r="C604" s="46"/>
      <c r="D604" s="46"/>
      <c r="E604" s="46"/>
      <c r="F604" s="46"/>
      <c r="G604" s="17" t="s">
        <v>158</v>
      </c>
      <c r="H604" s="46" t="s">
        <v>159</v>
      </c>
      <c r="I604" s="46" t="s">
        <v>160</v>
      </c>
      <c r="J604" s="46">
        <v>5</v>
      </c>
      <c r="K604" s="46">
        <v>5</v>
      </c>
      <c r="L604" s="46">
        <v>5</v>
      </c>
      <c r="M604" s="17" t="s">
        <v>713</v>
      </c>
      <c r="N604" s="18" t="s">
        <v>1</v>
      </c>
      <c r="O604" s="12">
        <v>1311.6</v>
      </c>
    </row>
    <row r="605" spans="1:15" ht="409.5" x14ac:dyDescent="0.25">
      <c r="A605" s="46"/>
      <c r="B605" s="47"/>
      <c r="C605" s="46"/>
      <c r="D605" s="46"/>
      <c r="E605" s="46"/>
      <c r="F605" s="46"/>
      <c r="G605" s="17" t="s">
        <v>158</v>
      </c>
      <c r="H605" s="46"/>
      <c r="I605" s="46"/>
      <c r="J605" s="46"/>
      <c r="K605" s="46"/>
      <c r="L605" s="46"/>
      <c r="M605" s="17" t="s">
        <v>22</v>
      </c>
      <c r="N605" s="18" t="s">
        <v>1</v>
      </c>
      <c r="O605" s="12">
        <v>1311.6</v>
      </c>
    </row>
    <row r="606" spans="1:15" ht="409.5" x14ac:dyDescent="0.25">
      <c r="A606" s="46"/>
      <c r="B606" s="47"/>
      <c r="C606" s="46"/>
      <c r="D606" s="46"/>
      <c r="E606" s="46"/>
      <c r="F606" s="46"/>
      <c r="G606" s="17" t="s">
        <v>158</v>
      </c>
      <c r="H606" s="46"/>
      <c r="I606" s="46"/>
      <c r="J606" s="46"/>
      <c r="K606" s="46"/>
      <c r="L606" s="46"/>
      <c r="M606" s="17" t="s">
        <v>23</v>
      </c>
      <c r="N606" s="18" t="s">
        <v>7</v>
      </c>
      <c r="O606" s="12">
        <v>1311.6</v>
      </c>
    </row>
    <row r="607" spans="1:15" ht="409.5" x14ac:dyDescent="0.25">
      <c r="A607" s="46"/>
      <c r="B607" s="47"/>
      <c r="C607" s="46"/>
      <c r="D607" s="46"/>
      <c r="E607" s="46"/>
      <c r="F607" s="46"/>
      <c r="G607" s="17" t="s">
        <v>353</v>
      </c>
      <c r="H607" s="46"/>
      <c r="I607" s="46"/>
      <c r="J607" s="46"/>
      <c r="K607" s="46"/>
      <c r="L607" s="46"/>
      <c r="M607" s="17" t="s">
        <v>740</v>
      </c>
      <c r="N607" s="18" t="s">
        <v>2</v>
      </c>
      <c r="O607" s="12">
        <v>1311.6</v>
      </c>
    </row>
    <row r="608" spans="1:15" ht="409.5" x14ac:dyDescent="0.25">
      <c r="A608" s="46"/>
      <c r="B608" s="47"/>
      <c r="C608" s="46"/>
      <c r="D608" s="46"/>
      <c r="E608" s="46"/>
      <c r="F608" s="46"/>
      <c r="G608" s="17" t="s">
        <v>158</v>
      </c>
      <c r="H608" s="46"/>
      <c r="I608" s="46"/>
      <c r="J608" s="46"/>
      <c r="K608" s="46"/>
      <c r="L608" s="46"/>
      <c r="M608" s="17" t="s">
        <v>24</v>
      </c>
      <c r="N608" s="18" t="s">
        <v>2</v>
      </c>
      <c r="O608" s="12">
        <v>1311.6</v>
      </c>
    </row>
    <row r="609" spans="1:15" x14ac:dyDescent="0.25">
      <c r="A609" s="46">
        <v>32</v>
      </c>
      <c r="B609" s="47" t="s">
        <v>118</v>
      </c>
      <c r="C609" s="46" t="s">
        <v>58</v>
      </c>
      <c r="D609" s="46" t="s">
        <v>155</v>
      </c>
      <c r="E609" s="46"/>
      <c r="F609" s="46" t="s">
        <v>156</v>
      </c>
      <c r="G609" s="46" t="s">
        <v>149</v>
      </c>
      <c r="H609" s="46" t="s">
        <v>157</v>
      </c>
      <c r="I609" s="74">
        <v>1</v>
      </c>
      <c r="J609" s="74">
        <v>1</v>
      </c>
      <c r="K609" s="74">
        <v>1</v>
      </c>
      <c r="L609" s="46"/>
      <c r="M609" s="46" t="s">
        <v>714</v>
      </c>
      <c r="N609" s="17" t="s">
        <v>10</v>
      </c>
      <c r="O609" s="77">
        <f>650*2*12/13</f>
        <v>1200</v>
      </c>
    </row>
    <row r="610" spans="1:15" x14ac:dyDescent="0.25">
      <c r="A610" s="46"/>
      <c r="B610" s="47"/>
      <c r="C610" s="46"/>
      <c r="D610" s="46"/>
      <c r="E610" s="46"/>
      <c r="F610" s="46"/>
      <c r="G610" s="46"/>
      <c r="H610" s="46"/>
      <c r="I610" s="46"/>
      <c r="J610" s="46"/>
      <c r="K610" s="46"/>
      <c r="L610" s="46"/>
      <c r="M610" s="46"/>
      <c r="N610" s="17" t="s">
        <v>11</v>
      </c>
      <c r="O610" s="77"/>
    </row>
    <row r="611" spans="1:15" x14ac:dyDescent="0.25">
      <c r="A611" s="46"/>
      <c r="B611" s="47"/>
      <c r="C611" s="46"/>
      <c r="D611" s="46"/>
      <c r="E611" s="46"/>
      <c r="F611" s="46"/>
      <c r="G611" s="46"/>
      <c r="H611" s="46"/>
      <c r="I611" s="46"/>
      <c r="J611" s="46"/>
      <c r="K611" s="46"/>
      <c r="L611" s="46"/>
      <c r="M611" s="46"/>
      <c r="N611" s="17" t="s">
        <v>12</v>
      </c>
      <c r="O611" s="77"/>
    </row>
    <row r="612" spans="1:15" x14ac:dyDescent="0.25">
      <c r="A612" s="46"/>
      <c r="B612" s="47"/>
      <c r="C612" s="46"/>
      <c r="D612" s="46"/>
      <c r="E612" s="46"/>
      <c r="F612" s="46"/>
      <c r="G612" s="46"/>
      <c r="H612" s="46"/>
      <c r="I612" s="46"/>
      <c r="J612" s="46"/>
      <c r="K612" s="46"/>
      <c r="L612" s="46"/>
      <c r="M612" s="46"/>
      <c r="N612" s="17" t="s">
        <v>9</v>
      </c>
      <c r="O612" s="77"/>
    </row>
    <row r="613" spans="1:15" x14ac:dyDescent="0.25">
      <c r="A613" s="46"/>
      <c r="B613" s="47"/>
      <c r="C613" s="46"/>
      <c r="D613" s="46"/>
      <c r="E613" s="46"/>
      <c r="F613" s="46"/>
      <c r="G613" s="46"/>
      <c r="H613" s="46"/>
      <c r="I613" s="46"/>
      <c r="J613" s="46"/>
      <c r="K613" s="46"/>
      <c r="L613" s="46"/>
      <c r="M613" s="46" t="s">
        <v>715</v>
      </c>
      <c r="N613" s="19" t="s">
        <v>10</v>
      </c>
      <c r="O613" s="77">
        <f>650*2*12/13</f>
        <v>1200</v>
      </c>
    </row>
    <row r="614" spans="1:15" x14ac:dyDescent="0.25">
      <c r="A614" s="46"/>
      <c r="B614" s="47"/>
      <c r="C614" s="46"/>
      <c r="D614" s="46"/>
      <c r="E614" s="46"/>
      <c r="F614" s="46"/>
      <c r="G614" s="46"/>
      <c r="H614" s="46"/>
      <c r="I614" s="46"/>
      <c r="J614" s="46"/>
      <c r="K614" s="46"/>
      <c r="L614" s="46"/>
      <c r="M614" s="46"/>
      <c r="N614" s="19" t="s">
        <v>11</v>
      </c>
      <c r="O614" s="77"/>
    </row>
    <row r="615" spans="1:15" x14ac:dyDescent="0.25">
      <c r="A615" s="46"/>
      <c r="B615" s="47"/>
      <c r="C615" s="46"/>
      <c r="D615" s="46"/>
      <c r="E615" s="46"/>
      <c r="F615" s="46"/>
      <c r="G615" s="46"/>
      <c r="H615" s="46"/>
      <c r="I615" s="46"/>
      <c r="J615" s="46"/>
      <c r="K615" s="46"/>
      <c r="L615" s="46"/>
      <c r="M615" s="46"/>
      <c r="N615" s="19" t="s">
        <v>12</v>
      </c>
      <c r="O615" s="77"/>
    </row>
    <row r="616" spans="1:15" x14ac:dyDescent="0.25">
      <c r="A616" s="46"/>
      <c r="B616" s="47"/>
      <c r="C616" s="46"/>
      <c r="D616" s="46"/>
      <c r="E616" s="46"/>
      <c r="F616" s="46"/>
      <c r="G616" s="46"/>
      <c r="H616" s="46"/>
      <c r="I616" s="46"/>
      <c r="J616" s="46"/>
      <c r="K616" s="46"/>
      <c r="L616" s="46"/>
      <c r="M616" s="46"/>
      <c r="N616" s="19" t="s">
        <v>9</v>
      </c>
      <c r="O616" s="77"/>
    </row>
    <row r="617" spans="1:15" x14ac:dyDescent="0.25">
      <c r="A617" s="46"/>
      <c r="B617" s="47"/>
      <c r="C617" s="46"/>
      <c r="D617" s="46"/>
      <c r="E617" s="46"/>
      <c r="F617" s="46"/>
      <c r="G617" s="46"/>
      <c r="H617" s="46"/>
      <c r="I617" s="46"/>
      <c r="J617" s="46"/>
      <c r="K617" s="46"/>
      <c r="L617" s="46"/>
      <c r="M617" s="46" t="s">
        <v>716</v>
      </c>
      <c r="N617" s="17" t="s">
        <v>10</v>
      </c>
      <c r="O617" s="77">
        <f>650*2*12/13</f>
        <v>1200</v>
      </c>
    </row>
    <row r="618" spans="1:15" x14ac:dyDescent="0.25">
      <c r="A618" s="46"/>
      <c r="B618" s="47"/>
      <c r="C618" s="46"/>
      <c r="D618" s="46"/>
      <c r="E618" s="46"/>
      <c r="F618" s="46"/>
      <c r="G618" s="46"/>
      <c r="H618" s="46"/>
      <c r="I618" s="46"/>
      <c r="J618" s="46"/>
      <c r="K618" s="46"/>
      <c r="L618" s="46"/>
      <c r="M618" s="46"/>
      <c r="N618" s="17" t="s">
        <v>11</v>
      </c>
      <c r="O618" s="77"/>
    </row>
    <row r="619" spans="1:15" x14ac:dyDescent="0.25">
      <c r="A619" s="46"/>
      <c r="B619" s="47"/>
      <c r="C619" s="46"/>
      <c r="D619" s="46"/>
      <c r="E619" s="46"/>
      <c r="F619" s="46"/>
      <c r="G619" s="46"/>
      <c r="H619" s="46"/>
      <c r="I619" s="46"/>
      <c r="J619" s="46"/>
      <c r="K619" s="46"/>
      <c r="L619" s="46"/>
      <c r="M619" s="46"/>
      <c r="N619" s="17" t="s">
        <v>12</v>
      </c>
      <c r="O619" s="77"/>
    </row>
    <row r="620" spans="1:15" x14ac:dyDescent="0.25">
      <c r="A620" s="46"/>
      <c r="B620" s="47"/>
      <c r="C620" s="46"/>
      <c r="D620" s="46"/>
      <c r="E620" s="46"/>
      <c r="F620" s="46"/>
      <c r="G620" s="46"/>
      <c r="H620" s="46"/>
      <c r="I620" s="46"/>
      <c r="J620" s="46"/>
      <c r="K620" s="46"/>
      <c r="L620" s="46"/>
      <c r="M620" s="46"/>
      <c r="N620" s="17" t="s">
        <v>9</v>
      </c>
      <c r="O620" s="77"/>
    </row>
    <row r="621" spans="1:15" x14ac:dyDescent="0.25">
      <c r="A621" s="46"/>
      <c r="B621" s="47"/>
      <c r="C621" s="46"/>
      <c r="D621" s="46"/>
      <c r="E621" s="46"/>
      <c r="F621" s="46"/>
      <c r="G621" s="46"/>
      <c r="H621" s="46"/>
      <c r="I621" s="46"/>
      <c r="J621" s="46"/>
      <c r="K621" s="46"/>
      <c r="L621" s="46"/>
      <c r="M621" s="46" t="s">
        <v>717</v>
      </c>
      <c r="N621" s="19" t="s">
        <v>10</v>
      </c>
      <c r="O621" s="77">
        <f>650*2*12/13</f>
        <v>1200</v>
      </c>
    </row>
    <row r="622" spans="1:15" x14ac:dyDescent="0.25">
      <c r="A622" s="46"/>
      <c r="B622" s="47"/>
      <c r="C622" s="46"/>
      <c r="D622" s="46"/>
      <c r="E622" s="46"/>
      <c r="F622" s="46"/>
      <c r="G622" s="46"/>
      <c r="H622" s="46"/>
      <c r="I622" s="46"/>
      <c r="J622" s="46"/>
      <c r="K622" s="46"/>
      <c r="L622" s="46"/>
      <c r="M622" s="46"/>
      <c r="N622" s="19" t="s">
        <v>11</v>
      </c>
      <c r="O622" s="77"/>
    </row>
    <row r="623" spans="1:15" x14ac:dyDescent="0.25">
      <c r="A623" s="46"/>
      <c r="B623" s="47"/>
      <c r="C623" s="46"/>
      <c r="D623" s="46"/>
      <c r="E623" s="46"/>
      <c r="F623" s="46"/>
      <c r="G623" s="46"/>
      <c r="H623" s="46"/>
      <c r="I623" s="46"/>
      <c r="J623" s="46"/>
      <c r="K623" s="46"/>
      <c r="L623" s="46"/>
      <c r="M623" s="46"/>
      <c r="N623" s="19" t="s">
        <v>12</v>
      </c>
      <c r="O623" s="77"/>
    </row>
    <row r="624" spans="1:15" x14ac:dyDescent="0.25">
      <c r="A624" s="46"/>
      <c r="B624" s="47"/>
      <c r="C624" s="46"/>
      <c r="D624" s="46"/>
      <c r="E624" s="46"/>
      <c r="F624" s="46"/>
      <c r="G624" s="46"/>
      <c r="H624" s="46"/>
      <c r="I624" s="46"/>
      <c r="J624" s="46"/>
      <c r="K624" s="46"/>
      <c r="L624" s="46"/>
      <c r="M624" s="46"/>
      <c r="N624" s="19" t="s">
        <v>9</v>
      </c>
      <c r="O624" s="77"/>
    </row>
    <row r="625" spans="1:15" x14ac:dyDescent="0.25">
      <c r="A625" s="46"/>
      <c r="B625" s="47"/>
      <c r="C625" s="46"/>
      <c r="D625" s="46"/>
      <c r="E625" s="46"/>
      <c r="F625" s="46"/>
      <c r="G625" s="46"/>
      <c r="H625" s="46"/>
      <c r="I625" s="46"/>
      <c r="J625" s="46"/>
      <c r="K625" s="46"/>
      <c r="L625" s="46"/>
      <c r="M625" s="46" t="s">
        <v>718</v>
      </c>
      <c r="N625" s="19" t="s">
        <v>10</v>
      </c>
      <c r="O625" s="77">
        <f>650*2*12/13</f>
        <v>1200</v>
      </c>
    </row>
    <row r="626" spans="1:15" x14ac:dyDescent="0.25">
      <c r="A626" s="46"/>
      <c r="B626" s="47"/>
      <c r="C626" s="46"/>
      <c r="D626" s="46"/>
      <c r="E626" s="46"/>
      <c r="F626" s="46"/>
      <c r="G626" s="46"/>
      <c r="H626" s="46"/>
      <c r="I626" s="46"/>
      <c r="J626" s="46"/>
      <c r="K626" s="46"/>
      <c r="L626" s="46"/>
      <c r="M626" s="46"/>
      <c r="N626" s="19" t="s">
        <v>11</v>
      </c>
      <c r="O626" s="77"/>
    </row>
    <row r="627" spans="1:15" x14ac:dyDescent="0.25">
      <c r="A627" s="46"/>
      <c r="B627" s="47"/>
      <c r="C627" s="46"/>
      <c r="D627" s="46"/>
      <c r="E627" s="46"/>
      <c r="F627" s="46"/>
      <c r="G627" s="46"/>
      <c r="H627" s="46"/>
      <c r="I627" s="46"/>
      <c r="J627" s="46"/>
      <c r="K627" s="46"/>
      <c r="L627" s="46"/>
      <c r="M627" s="46"/>
      <c r="N627" s="19" t="s">
        <v>12</v>
      </c>
      <c r="O627" s="77"/>
    </row>
    <row r="628" spans="1:15" x14ac:dyDescent="0.25">
      <c r="A628" s="46"/>
      <c r="B628" s="47"/>
      <c r="C628" s="46"/>
      <c r="D628" s="46"/>
      <c r="E628" s="46"/>
      <c r="F628" s="46"/>
      <c r="G628" s="46"/>
      <c r="H628" s="46"/>
      <c r="I628" s="46"/>
      <c r="J628" s="46"/>
      <c r="K628" s="46"/>
      <c r="L628" s="46"/>
      <c r="M628" s="46"/>
      <c r="N628" s="19" t="s">
        <v>9</v>
      </c>
      <c r="O628" s="77"/>
    </row>
    <row r="629" spans="1:15" ht="63" x14ac:dyDescent="0.25">
      <c r="A629" s="46"/>
      <c r="B629" s="47"/>
      <c r="C629" s="46" t="s">
        <v>59</v>
      </c>
      <c r="D629" s="46" t="s">
        <v>153</v>
      </c>
      <c r="E629" s="46"/>
      <c r="F629" s="46" t="s">
        <v>352</v>
      </c>
      <c r="G629" s="46" t="s">
        <v>149</v>
      </c>
      <c r="H629" s="46" t="s">
        <v>154</v>
      </c>
      <c r="I629" s="74">
        <v>1</v>
      </c>
      <c r="J629" s="46"/>
      <c r="K629" s="46"/>
      <c r="L629" s="46"/>
      <c r="M629" s="17" t="s">
        <v>719</v>
      </c>
      <c r="N629" s="17" t="s">
        <v>10</v>
      </c>
      <c r="O629" s="13">
        <f>650*2*12/13</f>
        <v>1200</v>
      </c>
    </row>
    <row r="630" spans="1:15" x14ac:dyDescent="0.25">
      <c r="A630" s="46"/>
      <c r="B630" s="47"/>
      <c r="C630" s="46"/>
      <c r="D630" s="46"/>
      <c r="E630" s="46"/>
      <c r="F630" s="46"/>
      <c r="G630" s="46"/>
      <c r="H630" s="46"/>
      <c r="I630" s="46"/>
      <c r="J630" s="46"/>
      <c r="K630" s="46"/>
      <c r="L630" s="46"/>
      <c r="M630" s="46" t="s">
        <v>720</v>
      </c>
      <c r="N630" s="17" t="s">
        <v>0</v>
      </c>
      <c r="O630" s="77">
        <f t="shared" ref="O630" si="34">650*2*12/13</f>
        <v>1200</v>
      </c>
    </row>
    <row r="631" spans="1:15" x14ac:dyDescent="0.25">
      <c r="A631" s="46"/>
      <c r="B631" s="47"/>
      <c r="C631" s="46"/>
      <c r="D631" s="46"/>
      <c r="E631" s="46"/>
      <c r="F631" s="46"/>
      <c r="G631" s="46"/>
      <c r="H631" s="46"/>
      <c r="I631" s="46"/>
      <c r="J631" s="46"/>
      <c r="K631" s="46"/>
      <c r="L631" s="46"/>
      <c r="M631" s="46"/>
      <c r="N631" s="17" t="s">
        <v>1</v>
      </c>
      <c r="O631" s="77"/>
    </row>
    <row r="632" spans="1:15" x14ac:dyDescent="0.25">
      <c r="A632" s="46"/>
      <c r="B632" s="47"/>
      <c r="C632" s="46"/>
      <c r="D632" s="46"/>
      <c r="E632" s="46"/>
      <c r="F632" s="46"/>
      <c r="G632" s="46"/>
      <c r="H632" s="46"/>
      <c r="I632" s="46"/>
      <c r="J632" s="46"/>
      <c r="K632" s="46"/>
      <c r="L632" s="46"/>
      <c r="M632" s="46"/>
      <c r="N632" s="17" t="s">
        <v>7</v>
      </c>
      <c r="O632" s="77"/>
    </row>
    <row r="633" spans="1:15" x14ac:dyDescent="0.25">
      <c r="A633" s="46"/>
      <c r="B633" s="47"/>
      <c r="C633" s="46"/>
      <c r="D633" s="46"/>
      <c r="E633" s="46"/>
      <c r="F633" s="46"/>
      <c r="G633" s="46"/>
      <c r="H633" s="46"/>
      <c r="I633" s="46"/>
      <c r="J633" s="46"/>
      <c r="K633" s="46"/>
      <c r="L633" s="46"/>
      <c r="M633" s="46"/>
      <c r="N633" s="19" t="s">
        <v>2</v>
      </c>
      <c r="O633" s="77"/>
    </row>
    <row r="634" spans="1:15" x14ac:dyDescent="0.25">
      <c r="A634" s="46"/>
      <c r="B634" s="47"/>
      <c r="C634" s="46" t="s">
        <v>60</v>
      </c>
      <c r="D634" s="46" t="s">
        <v>151</v>
      </c>
      <c r="E634" s="46"/>
      <c r="F634" s="46" t="s">
        <v>415</v>
      </c>
      <c r="G634" s="46" t="s">
        <v>149</v>
      </c>
      <c r="H634" s="46" t="s">
        <v>152</v>
      </c>
      <c r="I634" s="46"/>
      <c r="J634" s="46"/>
      <c r="K634" s="46"/>
      <c r="L634" s="46"/>
      <c r="M634" s="46" t="s">
        <v>721</v>
      </c>
      <c r="N634" s="19" t="s">
        <v>0</v>
      </c>
      <c r="O634" s="77">
        <f t="shared" ref="O634" si="35">650*2*12/13</f>
        <v>1200</v>
      </c>
    </row>
    <row r="635" spans="1:15" x14ac:dyDescent="0.25">
      <c r="A635" s="46"/>
      <c r="B635" s="47"/>
      <c r="C635" s="46"/>
      <c r="D635" s="46"/>
      <c r="E635" s="46"/>
      <c r="F635" s="46"/>
      <c r="G635" s="46"/>
      <c r="H635" s="46"/>
      <c r="I635" s="46"/>
      <c r="J635" s="46"/>
      <c r="K635" s="46"/>
      <c r="L635" s="46"/>
      <c r="M635" s="46"/>
      <c r="N635" s="19" t="s">
        <v>1</v>
      </c>
      <c r="O635" s="77"/>
    </row>
    <row r="636" spans="1:15" x14ac:dyDescent="0.25">
      <c r="A636" s="46"/>
      <c r="B636" s="47"/>
      <c r="C636" s="46"/>
      <c r="D636" s="46"/>
      <c r="E636" s="46"/>
      <c r="F636" s="46"/>
      <c r="G636" s="46"/>
      <c r="H636" s="46"/>
      <c r="I636" s="46"/>
      <c r="J636" s="46"/>
      <c r="K636" s="46"/>
      <c r="L636" s="46"/>
      <c r="M636" s="46"/>
      <c r="N636" s="19" t="s">
        <v>7</v>
      </c>
      <c r="O636" s="77"/>
    </row>
    <row r="637" spans="1:15" x14ac:dyDescent="0.25">
      <c r="A637" s="46"/>
      <c r="B637" s="47"/>
      <c r="C637" s="46"/>
      <c r="D637" s="46"/>
      <c r="E637" s="46"/>
      <c r="F637" s="46"/>
      <c r="G637" s="46"/>
      <c r="H637" s="46"/>
      <c r="I637" s="46"/>
      <c r="J637" s="46"/>
      <c r="K637" s="46"/>
      <c r="L637" s="46"/>
      <c r="M637" s="46"/>
      <c r="N637" s="17" t="s">
        <v>2</v>
      </c>
      <c r="O637" s="77"/>
    </row>
    <row r="638" spans="1:15" x14ac:dyDescent="0.25">
      <c r="A638" s="46"/>
      <c r="B638" s="47"/>
      <c r="C638" s="46"/>
      <c r="D638" s="46"/>
      <c r="E638" s="46"/>
      <c r="F638" s="46"/>
      <c r="G638" s="46"/>
      <c r="H638" s="46"/>
      <c r="I638" s="46"/>
      <c r="J638" s="46"/>
      <c r="K638" s="46"/>
      <c r="L638" s="46"/>
      <c r="M638" s="46" t="s">
        <v>722</v>
      </c>
      <c r="N638" s="17" t="s">
        <v>0</v>
      </c>
      <c r="O638" s="77">
        <f t="shared" ref="O638" si="36">650*2*12/13</f>
        <v>1200</v>
      </c>
    </row>
    <row r="639" spans="1:15" x14ac:dyDescent="0.25">
      <c r="A639" s="46"/>
      <c r="B639" s="47"/>
      <c r="C639" s="46"/>
      <c r="D639" s="46"/>
      <c r="E639" s="46"/>
      <c r="F639" s="46"/>
      <c r="G639" s="46"/>
      <c r="H639" s="46"/>
      <c r="I639" s="46"/>
      <c r="J639" s="46"/>
      <c r="K639" s="46"/>
      <c r="L639" s="46"/>
      <c r="M639" s="46"/>
      <c r="N639" s="17" t="s">
        <v>1</v>
      </c>
      <c r="O639" s="77"/>
    </row>
    <row r="640" spans="1:15" x14ac:dyDescent="0.25">
      <c r="A640" s="46"/>
      <c r="B640" s="47"/>
      <c r="C640" s="46"/>
      <c r="D640" s="46"/>
      <c r="E640" s="46"/>
      <c r="F640" s="46"/>
      <c r="G640" s="46"/>
      <c r="H640" s="46"/>
      <c r="I640" s="46"/>
      <c r="J640" s="46"/>
      <c r="K640" s="46"/>
      <c r="L640" s="46"/>
      <c r="M640" s="46"/>
      <c r="N640" s="17" t="s">
        <v>7</v>
      </c>
      <c r="O640" s="77"/>
    </row>
    <row r="641" spans="1:15" x14ac:dyDescent="0.25">
      <c r="A641" s="46"/>
      <c r="B641" s="47"/>
      <c r="C641" s="46"/>
      <c r="D641" s="46"/>
      <c r="E641" s="46"/>
      <c r="F641" s="46"/>
      <c r="G641" s="46"/>
      <c r="H641" s="46"/>
      <c r="I641" s="46"/>
      <c r="J641" s="46"/>
      <c r="K641" s="46"/>
      <c r="L641" s="46"/>
      <c r="M641" s="46"/>
      <c r="N641" s="19" t="s">
        <v>2</v>
      </c>
      <c r="O641" s="77"/>
    </row>
    <row r="642" spans="1:15" x14ac:dyDescent="0.25">
      <c r="A642" s="46"/>
      <c r="B642" s="47"/>
      <c r="C642" s="46" t="s">
        <v>61</v>
      </c>
      <c r="D642" s="46" t="s">
        <v>150</v>
      </c>
      <c r="E642" s="46"/>
      <c r="F642" s="46"/>
      <c r="G642" s="46" t="s">
        <v>149</v>
      </c>
      <c r="H642" s="46"/>
      <c r="I642" s="46"/>
      <c r="J642" s="46"/>
      <c r="K642" s="46"/>
      <c r="L642" s="46"/>
      <c r="M642" s="46" t="s">
        <v>723</v>
      </c>
      <c r="N642" s="19" t="s">
        <v>0</v>
      </c>
      <c r="O642" s="77">
        <f t="shared" ref="O642" si="37">650*2*12/13</f>
        <v>1200</v>
      </c>
    </row>
    <row r="643" spans="1:15" x14ac:dyDescent="0.25">
      <c r="A643" s="46"/>
      <c r="B643" s="47"/>
      <c r="C643" s="46"/>
      <c r="D643" s="46"/>
      <c r="E643" s="46"/>
      <c r="F643" s="46"/>
      <c r="G643" s="46"/>
      <c r="H643" s="46"/>
      <c r="I643" s="46"/>
      <c r="J643" s="46"/>
      <c r="K643" s="46"/>
      <c r="L643" s="46"/>
      <c r="M643" s="46"/>
      <c r="N643" s="19" t="s">
        <v>1</v>
      </c>
      <c r="O643" s="77"/>
    </row>
    <row r="644" spans="1:15" x14ac:dyDescent="0.25">
      <c r="A644" s="46"/>
      <c r="B644" s="47"/>
      <c r="C644" s="46"/>
      <c r="D644" s="46"/>
      <c r="E644" s="46"/>
      <c r="F644" s="46"/>
      <c r="G644" s="46"/>
      <c r="H644" s="46"/>
      <c r="I644" s="46"/>
      <c r="J644" s="46"/>
      <c r="K644" s="46"/>
      <c r="L644" s="46"/>
      <c r="M644" s="46"/>
      <c r="N644" s="19" t="s">
        <v>7</v>
      </c>
      <c r="O644" s="77"/>
    </row>
    <row r="645" spans="1:15" x14ac:dyDescent="0.25">
      <c r="A645" s="46"/>
      <c r="B645" s="47"/>
      <c r="C645" s="46"/>
      <c r="D645" s="46"/>
      <c r="E645" s="46"/>
      <c r="F645" s="46"/>
      <c r="G645" s="46"/>
      <c r="H645" s="46"/>
      <c r="I645" s="46"/>
      <c r="J645" s="46"/>
      <c r="K645" s="46"/>
      <c r="L645" s="46"/>
      <c r="M645" s="46"/>
      <c r="N645" s="17" t="s">
        <v>2</v>
      </c>
      <c r="O645" s="77"/>
    </row>
    <row r="646" spans="1:15" x14ac:dyDescent="0.25">
      <c r="A646" s="46"/>
      <c r="B646" s="47"/>
      <c r="C646" s="46" t="s">
        <v>62</v>
      </c>
      <c r="D646" s="46" t="s">
        <v>148</v>
      </c>
      <c r="E646" s="46"/>
      <c r="F646" s="46"/>
      <c r="G646" s="46" t="s">
        <v>149</v>
      </c>
      <c r="H646" s="46"/>
      <c r="I646" s="46"/>
      <c r="J646" s="46"/>
      <c r="K646" s="46"/>
      <c r="L646" s="46"/>
      <c r="M646" s="46" t="s">
        <v>724</v>
      </c>
      <c r="N646" s="17" t="s">
        <v>0</v>
      </c>
      <c r="O646" s="77">
        <f t="shared" ref="O646" si="38">650*2*12/13</f>
        <v>1200</v>
      </c>
    </row>
    <row r="647" spans="1:15" x14ac:dyDescent="0.25">
      <c r="A647" s="46"/>
      <c r="B647" s="47"/>
      <c r="C647" s="46"/>
      <c r="D647" s="46"/>
      <c r="E647" s="46"/>
      <c r="F647" s="46"/>
      <c r="G647" s="46"/>
      <c r="H647" s="46"/>
      <c r="I647" s="46"/>
      <c r="J647" s="46"/>
      <c r="K647" s="46"/>
      <c r="L647" s="46"/>
      <c r="M647" s="46"/>
      <c r="N647" s="17" t="s">
        <v>1</v>
      </c>
      <c r="O647" s="77"/>
    </row>
    <row r="648" spans="1:15" x14ac:dyDescent="0.25">
      <c r="A648" s="46"/>
      <c r="B648" s="47"/>
      <c r="C648" s="46"/>
      <c r="D648" s="46"/>
      <c r="E648" s="46"/>
      <c r="F648" s="46"/>
      <c r="G648" s="46"/>
      <c r="H648" s="46"/>
      <c r="I648" s="46"/>
      <c r="J648" s="46"/>
      <c r="K648" s="46"/>
      <c r="L648" s="46"/>
      <c r="M648" s="46"/>
      <c r="N648" s="17" t="s">
        <v>7</v>
      </c>
      <c r="O648" s="77"/>
    </row>
    <row r="649" spans="1:15" x14ac:dyDescent="0.25">
      <c r="A649" s="46"/>
      <c r="B649" s="47"/>
      <c r="C649" s="46"/>
      <c r="D649" s="46"/>
      <c r="E649" s="46"/>
      <c r="F649" s="46"/>
      <c r="G649" s="46"/>
      <c r="H649" s="46"/>
      <c r="I649" s="46"/>
      <c r="J649" s="46"/>
      <c r="K649" s="46"/>
      <c r="L649" s="46"/>
      <c r="M649" s="46"/>
      <c r="N649" s="19" t="s">
        <v>2</v>
      </c>
      <c r="O649" s="77"/>
    </row>
    <row r="650" spans="1:15" x14ac:dyDescent="0.25">
      <c r="A650" s="46"/>
      <c r="B650" s="47"/>
      <c r="C650" s="46" t="s">
        <v>63</v>
      </c>
      <c r="D650" s="46" t="s">
        <v>150</v>
      </c>
      <c r="E650" s="46"/>
      <c r="F650" s="46"/>
      <c r="G650" s="46" t="s">
        <v>149</v>
      </c>
      <c r="H650" s="46"/>
      <c r="I650" s="46"/>
      <c r="J650" s="46"/>
      <c r="K650" s="46"/>
      <c r="L650" s="46"/>
      <c r="M650" s="46" t="s">
        <v>725</v>
      </c>
      <c r="N650" s="19" t="s">
        <v>0</v>
      </c>
      <c r="O650" s="77">
        <f t="shared" ref="O650" si="39">650*2*12/13</f>
        <v>1200</v>
      </c>
    </row>
    <row r="651" spans="1:15" x14ac:dyDescent="0.25">
      <c r="A651" s="46"/>
      <c r="B651" s="47"/>
      <c r="C651" s="46"/>
      <c r="D651" s="46"/>
      <c r="E651" s="46"/>
      <c r="F651" s="46"/>
      <c r="G651" s="46"/>
      <c r="H651" s="46"/>
      <c r="I651" s="46"/>
      <c r="J651" s="46"/>
      <c r="K651" s="46"/>
      <c r="L651" s="46"/>
      <c r="M651" s="46"/>
      <c r="N651" s="19" t="s">
        <v>1</v>
      </c>
      <c r="O651" s="77"/>
    </row>
    <row r="652" spans="1:15" x14ac:dyDescent="0.25">
      <c r="A652" s="46"/>
      <c r="B652" s="47"/>
      <c r="C652" s="46"/>
      <c r="D652" s="46"/>
      <c r="E652" s="46"/>
      <c r="F652" s="46"/>
      <c r="G652" s="46"/>
      <c r="H652" s="46"/>
      <c r="I652" s="46"/>
      <c r="J652" s="46"/>
      <c r="K652" s="46"/>
      <c r="L652" s="46"/>
      <c r="M652" s="46"/>
      <c r="N652" s="19" t="s">
        <v>7</v>
      </c>
      <c r="O652" s="77"/>
    </row>
    <row r="653" spans="1:15" x14ac:dyDescent="0.25">
      <c r="A653" s="46"/>
      <c r="B653" s="47"/>
      <c r="C653" s="46"/>
      <c r="D653" s="46"/>
      <c r="E653" s="46"/>
      <c r="F653" s="46"/>
      <c r="G653" s="46"/>
      <c r="H653" s="46"/>
      <c r="I653" s="46"/>
      <c r="J653" s="46"/>
      <c r="K653" s="46"/>
      <c r="L653" s="46"/>
      <c r="M653" s="46"/>
      <c r="N653" s="17" t="s">
        <v>2</v>
      </c>
      <c r="O653" s="77"/>
    </row>
    <row r="654" spans="1:15" x14ac:dyDescent="0.25">
      <c r="A654" s="46"/>
      <c r="B654" s="47"/>
      <c r="C654" s="46" t="s">
        <v>64</v>
      </c>
      <c r="D654" s="46" t="s">
        <v>148</v>
      </c>
      <c r="E654" s="46"/>
      <c r="F654" s="46"/>
      <c r="G654" s="46" t="s">
        <v>149</v>
      </c>
      <c r="H654" s="46"/>
      <c r="I654" s="46"/>
      <c r="J654" s="46"/>
      <c r="K654" s="46"/>
      <c r="L654" s="46"/>
      <c r="M654" s="46" t="s">
        <v>726</v>
      </c>
      <c r="N654" s="17" t="s">
        <v>0</v>
      </c>
      <c r="O654" s="77">
        <f t="shared" ref="O654" si="40">650*2*12/13</f>
        <v>1200</v>
      </c>
    </row>
    <row r="655" spans="1:15" x14ac:dyDescent="0.25">
      <c r="A655" s="46"/>
      <c r="B655" s="47"/>
      <c r="C655" s="46"/>
      <c r="D655" s="46"/>
      <c r="E655" s="46"/>
      <c r="F655" s="46"/>
      <c r="G655" s="46"/>
      <c r="H655" s="46"/>
      <c r="I655" s="46"/>
      <c r="J655" s="46"/>
      <c r="K655" s="46"/>
      <c r="L655" s="46"/>
      <c r="M655" s="46"/>
      <c r="N655" s="17" t="s">
        <v>1</v>
      </c>
      <c r="O655" s="77"/>
    </row>
    <row r="656" spans="1:15" x14ac:dyDescent="0.25">
      <c r="A656" s="46"/>
      <c r="B656" s="47"/>
      <c r="C656" s="46"/>
      <c r="D656" s="46"/>
      <c r="E656" s="46"/>
      <c r="F656" s="46"/>
      <c r="G656" s="46"/>
      <c r="H656" s="46"/>
      <c r="I656" s="46"/>
      <c r="J656" s="46"/>
      <c r="K656" s="46"/>
      <c r="L656" s="46"/>
      <c r="M656" s="46"/>
      <c r="N656" s="17" t="s">
        <v>7</v>
      </c>
      <c r="O656" s="77"/>
    </row>
    <row r="657" spans="1:15" x14ac:dyDescent="0.25">
      <c r="A657" s="46"/>
      <c r="B657" s="47"/>
      <c r="C657" s="46"/>
      <c r="D657" s="46"/>
      <c r="E657" s="46"/>
      <c r="F657" s="46"/>
      <c r="G657" s="46"/>
      <c r="H657" s="46"/>
      <c r="I657" s="46"/>
      <c r="J657" s="46"/>
      <c r="K657" s="46"/>
      <c r="L657" s="46"/>
      <c r="M657" s="46"/>
      <c r="N657" s="19" t="s">
        <v>7</v>
      </c>
      <c r="O657" s="77"/>
    </row>
    <row r="658" spans="1:15" ht="31.5" customHeight="1" x14ac:dyDescent="0.25">
      <c r="A658" s="48">
        <v>33</v>
      </c>
      <c r="B658" s="47" t="s">
        <v>119</v>
      </c>
      <c r="C658" s="59" t="s">
        <v>65</v>
      </c>
      <c r="D658" s="58" t="s">
        <v>145</v>
      </c>
      <c r="E658" s="59"/>
      <c r="F658" s="58" t="s">
        <v>414</v>
      </c>
      <c r="G658" s="58" t="s">
        <v>146</v>
      </c>
      <c r="H658" s="58" t="s">
        <v>147</v>
      </c>
      <c r="I658" s="59">
        <v>20</v>
      </c>
      <c r="J658" s="59">
        <v>20</v>
      </c>
      <c r="K658" s="59">
        <v>20</v>
      </c>
      <c r="L658" s="58">
        <v>20</v>
      </c>
      <c r="M658" s="17" t="s">
        <v>727</v>
      </c>
      <c r="N658" s="18" t="s">
        <v>10</v>
      </c>
      <c r="O658" s="10">
        <f>650*1*12/33</f>
        <v>236.36363636363637</v>
      </c>
    </row>
    <row r="659" spans="1:15" ht="141.75" x14ac:dyDescent="0.25">
      <c r="A659" s="48"/>
      <c r="B659" s="47"/>
      <c r="C659" s="59"/>
      <c r="D659" s="58"/>
      <c r="E659" s="59"/>
      <c r="F659" s="58"/>
      <c r="G659" s="58"/>
      <c r="H659" s="58"/>
      <c r="I659" s="59"/>
      <c r="J659" s="59"/>
      <c r="K659" s="59"/>
      <c r="L659" s="58"/>
      <c r="M659" s="17" t="s">
        <v>728</v>
      </c>
      <c r="N659" s="18" t="s">
        <v>10</v>
      </c>
      <c r="O659" s="10">
        <f>650*1*12/33</f>
        <v>236.36363636363637</v>
      </c>
    </row>
    <row r="660" spans="1:15" ht="47.25" x14ac:dyDescent="0.25">
      <c r="A660" s="48"/>
      <c r="B660" s="47"/>
      <c r="C660" s="59"/>
      <c r="D660" s="58"/>
      <c r="E660" s="59"/>
      <c r="F660" s="58"/>
      <c r="G660" s="58"/>
      <c r="H660" s="58"/>
      <c r="I660" s="59"/>
      <c r="J660" s="59"/>
      <c r="K660" s="59"/>
      <c r="L660" s="58"/>
      <c r="M660" s="17" t="s">
        <v>729</v>
      </c>
      <c r="N660" s="18" t="s">
        <v>10</v>
      </c>
      <c r="O660" s="13">
        <f>650*1*12/33</f>
        <v>236.36363636363637</v>
      </c>
    </row>
    <row r="661" spans="1:15" ht="47.25" x14ac:dyDescent="0.25">
      <c r="A661" s="48"/>
      <c r="B661" s="47"/>
      <c r="C661" s="59"/>
      <c r="D661" s="58"/>
      <c r="E661" s="59"/>
      <c r="F661" s="58"/>
      <c r="G661" s="58"/>
      <c r="H661" s="58"/>
      <c r="I661" s="59"/>
      <c r="J661" s="59"/>
      <c r="K661" s="59"/>
      <c r="L661" s="58"/>
      <c r="M661" s="17" t="s">
        <v>741</v>
      </c>
      <c r="N661" s="18" t="s">
        <v>10</v>
      </c>
      <c r="O661" s="13">
        <v>1000</v>
      </c>
    </row>
    <row r="662" spans="1:15" ht="47.25" x14ac:dyDescent="0.25">
      <c r="A662" s="48"/>
      <c r="B662" s="47"/>
      <c r="C662" s="59"/>
      <c r="D662" s="58"/>
      <c r="E662" s="59"/>
      <c r="F662" s="58"/>
      <c r="G662" s="58"/>
      <c r="H662" s="58"/>
      <c r="I662" s="59"/>
      <c r="J662" s="59"/>
      <c r="K662" s="59"/>
      <c r="L662" s="58"/>
      <c r="M662" s="17" t="s">
        <v>730</v>
      </c>
      <c r="N662" s="18" t="s">
        <v>10</v>
      </c>
      <c r="O662" s="10">
        <v>400</v>
      </c>
    </row>
    <row r="663" spans="1:15" ht="78.75" x14ac:dyDescent="0.25">
      <c r="A663" s="48"/>
      <c r="B663" s="47"/>
      <c r="C663" s="59"/>
      <c r="D663" s="58"/>
      <c r="E663" s="59"/>
      <c r="F663" s="58"/>
      <c r="G663" s="58"/>
      <c r="H663" s="58"/>
      <c r="I663" s="59"/>
      <c r="J663" s="59"/>
      <c r="K663" s="59"/>
      <c r="L663" s="58"/>
      <c r="M663" s="17" t="s">
        <v>731</v>
      </c>
      <c r="N663" s="18" t="s">
        <v>12</v>
      </c>
      <c r="O663" s="10">
        <f>650*1*12</f>
        <v>7800</v>
      </c>
    </row>
    <row r="664" spans="1:15" ht="78.75" x14ac:dyDescent="0.25">
      <c r="A664" s="48"/>
      <c r="B664" s="47"/>
      <c r="C664" s="59"/>
      <c r="D664" s="58"/>
      <c r="E664" s="59"/>
      <c r="F664" s="58"/>
      <c r="G664" s="58"/>
      <c r="H664" s="58"/>
      <c r="I664" s="59"/>
      <c r="J664" s="59"/>
      <c r="K664" s="59"/>
      <c r="L664" s="58"/>
      <c r="M664" s="17" t="s">
        <v>732</v>
      </c>
      <c r="N664" s="18" t="s">
        <v>12</v>
      </c>
      <c r="O664" s="13">
        <v>600</v>
      </c>
    </row>
    <row r="665" spans="1:15" ht="63" x14ac:dyDescent="0.25">
      <c r="A665" s="48"/>
      <c r="B665" s="47"/>
      <c r="C665" s="59"/>
      <c r="D665" s="58"/>
      <c r="E665" s="59"/>
      <c r="F665" s="58"/>
      <c r="G665" s="58"/>
      <c r="H665" s="58"/>
      <c r="I665" s="59"/>
      <c r="J665" s="59"/>
      <c r="K665" s="59"/>
      <c r="L665" s="58"/>
      <c r="M665" s="17" t="s">
        <v>733</v>
      </c>
      <c r="N665" s="18" t="s">
        <v>12</v>
      </c>
      <c r="O665" s="10">
        <v>600</v>
      </c>
    </row>
    <row r="666" spans="1:15" x14ac:dyDescent="0.25">
      <c r="A666" s="48"/>
      <c r="B666" s="47"/>
      <c r="C666" s="59"/>
      <c r="D666" s="58"/>
      <c r="E666" s="59"/>
      <c r="F666" s="58"/>
      <c r="G666" s="58"/>
      <c r="H666" s="58"/>
      <c r="I666" s="59"/>
      <c r="J666" s="59"/>
      <c r="K666" s="59"/>
      <c r="L666" s="58"/>
      <c r="M666" s="46" t="s">
        <v>734</v>
      </c>
      <c r="N666" s="18" t="s">
        <v>12</v>
      </c>
      <c r="O666" s="10" t="s">
        <v>25</v>
      </c>
    </row>
    <row r="667" spans="1:15" x14ac:dyDescent="0.25">
      <c r="A667" s="48"/>
      <c r="B667" s="47"/>
      <c r="C667" s="59"/>
      <c r="D667" s="58"/>
      <c r="E667" s="59"/>
      <c r="F667" s="58"/>
      <c r="G667" s="58"/>
      <c r="H667" s="58"/>
      <c r="I667" s="59"/>
      <c r="J667" s="59"/>
      <c r="K667" s="59"/>
      <c r="L667" s="58"/>
      <c r="M667" s="46"/>
      <c r="N667" s="18" t="s">
        <v>12</v>
      </c>
      <c r="O667" s="10" t="s">
        <v>25</v>
      </c>
    </row>
    <row r="668" spans="1:15" ht="47.25" x14ac:dyDescent="0.25">
      <c r="A668" s="48"/>
      <c r="B668" s="47"/>
      <c r="C668" s="59"/>
      <c r="D668" s="58"/>
      <c r="E668" s="59"/>
      <c r="F668" s="58"/>
      <c r="G668" s="58"/>
      <c r="H668" s="58"/>
      <c r="I668" s="59"/>
      <c r="J668" s="59"/>
      <c r="K668" s="59"/>
      <c r="L668" s="58"/>
      <c r="M668" s="17" t="s">
        <v>735</v>
      </c>
      <c r="N668" s="18" t="s">
        <v>12</v>
      </c>
      <c r="O668" s="10">
        <v>400</v>
      </c>
    </row>
    <row r="669" spans="1:15" ht="94.5" x14ac:dyDescent="0.25">
      <c r="A669" s="48"/>
      <c r="B669" s="47"/>
      <c r="C669" s="59"/>
      <c r="D669" s="58"/>
      <c r="E669" s="59"/>
      <c r="F669" s="58"/>
      <c r="G669" s="58"/>
      <c r="H669" s="58"/>
      <c r="I669" s="59"/>
      <c r="J669" s="59"/>
      <c r="K669" s="59"/>
      <c r="L669" s="58"/>
      <c r="M669" s="17" t="s">
        <v>736</v>
      </c>
      <c r="N669" s="18" t="s">
        <v>10</v>
      </c>
      <c r="O669" s="10">
        <v>300</v>
      </c>
    </row>
    <row r="670" spans="1:15" ht="63" x14ac:dyDescent="0.25">
      <c r="A670" s="48"/>
      <c r="B670" s="47"/>
      <c r="C670" s="59"/>
      <c r="D670" s="58"/>
      <c r="E670" s="59"/>
      <c r="F670" s="58"/>
      <c r="G670" s="58"/>
      <c r="H670" s="58"/>
      <c r="I670" s="59"/>
      <c r="J670" s="59"/>
      <c r="K670" s="59"/>
      <c r="L670" s="58"/>
      <c r="M670" s="17" t="s">
        <v>737</v>
      </c>
      <c r="N670" s="18" t="s">
        <v>10</v>
      </c>
      <c r="O670" s="10">
        <v>300</v>
      </c>
    </row>
    <row r="671" spans="1:15" ht="63" x14ac:dyDescent="0.25">
      <c r="A671" s="48"/>
      <c r="B671" s="47"/>
      <c r="C671" s="59"/>
      <c r="D671" s="58"/>
      <c r="E671" s="59"/>
      <c r="F671" s="58"/>
      <c r="G671" s="58"/>
      <c r="H671" s="58"/>
      <c r="I671" s="59"/>
      <c r="J671" s="59"/>
      <c r="K671" s="59"/>
      <c r="L671" s="58"/>
      <c r="M671" s="17" t="s">
        <v>738</v>
      </c>
      <c r="N671" s="18" t="s">
        <v>11</v>
      </c>
      <c r="O671" s="10">
        <v>100</v>
      </c>
    </row>
    <row r="672" spans="1:15" ht="63" x14ac:dyDescent="0.25">
      <c r="A672" s="48"/>
      <c r="B672" s="47"/>
      <c r="C672" s="59"/>
      <c r="D672" s="58"/>
      <c r="E672" s="59"/>
      <c r="F672" s="58"/>
      <c r="G672" s="58"/>
      <c r="H672" s="58"/>
      <c r="I672" s="59"/>
      <c r="J672" s="59"/>
      <c r="K672" s="59"/>
      <c r="L672" s="58"/>
      <c r="M672" s="17" t="s">
        <v>739</v>
      </c>
      <c r="N672" s="18" t="s">
        <v>11</v>
      </c>
      <c r="O672" s="10">
        <v>100</v>
      </c>
    </row>
    <row r="673" spans="1:15" ht="31.5" x14ac:dyDescent="0.25">
      <c r="A673" s="48"/>
      <c r="B673" s="47"/>
      <c r="C673" s="59"/>
      <c r="D673" s="58"/>
      <c r="E673" s="59"/>
      <c r="F673" s="58"/>
      <c r="G673" s="58"/>
      <c r="H673" s="58"/>
      <c r="I673" s="59"/>
      <c r="J673" s="59"/>
      <c r="K673" s="59"/>
      <c r="L673" s="58"/>
      <c r="M673" s="17" t="s">
        <v>712</v>
      </c>
      <c r="N673" s="18" t="s">
        <v>11</v>
      </c>
      <c r="O673" s="10">
        <v>80</v>
      </c>
    </row>
    <row r="674" spans="1:15" ht="31.5" x14ac:dyDescent="0.25">
      <c r="A674" s="48"/>
      <c r="B674" s="47"/>
      <c r="C674" s="59"/>
      <c r="D674" s="58"/>
      <c r="E674" s="59"/>
      <c r="F674" s="58"/>
      <c r="G674" s="58"/>
      <c r="H674" s="58"/>
      <c r="I674" s="59"/>
      <c r="J674" s="59"/>
      <c r="K674" s="59"/>
      <c r="L674" s="58"/>
      <c r="M674" s="17" t="s">
        <v>710</v>
      </c>
      <c r="N674" s="18" t="s">
        <v>11</v>
      </c>
      <c r="O674" s="10">
        <v>150</v>
      </c>
    </row>
    <row r="675" spans="1:15" ht="31.5" x14ac:dyDescent="0.25">
      <c r="A675" s="48"/>
      <c r="B675" s="47"/>
      <c r="C675" s="59"/>
      <c r="D675" s="58"/>
      <c r="E675" s="59"/>
      <c r="F675" s="58"/>
      <c r="G675" s="58"/>
      <c r="H675" s="58"/>
      <c r="I675" s="59"/>
      <c r="J675" s="59"/>
      <c r="K675" s="59"/>
      <c r="L675" s="58"/>
      <c r="M675" s="17" t="s">
        <v>709</v>
      </c>
      <c r="N675" s="18" t="s">
        <v>11</v>
      </c>
      <c r="O675" s="10">
        <v>150</v>
      </c>
    </row>
    <row r="676" spans="1:15" ht="31.5" x14ac:dyDescent="0.25">
      <c r="A676" s="48"/>
      <c r="B676" s="47"/>
      <c r="C676" s="59"/>
      <c r="D676" s="58"/>
      <c r="E676" s="59"/>
      <c r="F676" s="58"/>
      <c r="G676" s="58"/>
      <c r="H676" s="58"/>
      <c r="I676" s="59"/>
      <c r="J676" s="59"/>
      <c r="K676" s="59"/>
      <c r="L676" s="58"/>
      <c r="M676" s="17" t="s">
        <v>708</v>
      </c>
      <c r="N676" s="18" t="s">
        <v>11</v>
      </c>
      <c r="O676" s="10">
        <v>100</v>
      </c>
    </row>
    <row r="677" spans="1:15" ht="63" x14ac:dyDescent="0.25">
      <c r="A677" s="48"/>
      <c r="B677" s="47"/>
      <c r="C677" s="59"/>
      <c r="D677" s="58"/>
      <c r="E677" s="59"/>
      <c r="F677" s="58"/>
      <c r="G677" s="58"/>
      <c r="H677" s="58"/>
      <c r="I677" s="59"/>
      <c r="J677" s="59"/>
      <c r="K677" s="59"/>
      <c r="L677" s="58"/>
      <c r="M677" s="17" t="s">
        <v>707</v>
      </c>
      <c r="N677" s="18" t="s">
        <v>11</v>
      </c>
      <c r="O677" s="10">
        <v>400</v>
      </c>
    </row>
    <row r="678" spans="1:15" ht="31.5" x14ac:dyDescent="0.25">
      <c r="A678" s="48"/>
      <c r="B678" s="47"/>
      <c r="C678" s="59"/>
      <c r="D678" s="58"/>
      <c r="E678" s="59"/>
      <c r="F678" s="58"/>
      <c r="G678" s="58"/>
      <c r="H678" s="58"/>
      <c r="I678" s="59"/>
      <c r="J678" s="59"/>
      <c r="K678" s="59"/>
      <c r="L678" s="58"/>
      <c r="M678" s="17" t="s">
        <v>711</v>
      </c>
      <c r="N678" s="18" t="s">
        <v>11</v>
      </c>
      <c r="O678" s="10">
        <v>40</v>
      </c>
    </row>
    <row r="679" spans="1:15" ht="78.75" x14ac:dyDescent="0.25">
      <c r="A679" s="48"/>
      <c r="B679" s="47"/>
      <c r="C679" s="59"/>
      <c r="D679" s="58"/>
      <c r="E679" s="59"/>
      <c r="F679" s="58"/>
      <c r="G679" s="58"/>
      <c r="H679" s="58"/>
      <c r="I679" s="59"/>
      <c r="J679" s="59"/>
      <c r="K679" s="59"/>
      <c r="L679" s="58"/>
      <c r="M679" s="17" t="s">
        <v>706</v>
      </c>
      <c r="N679" s="18" t="s">
        <v>11</v>
      </c>
      <c r="O679" s="10">
        <v>980</v>
      </c>
    </row>
    <row r="680" spans="1:15" ht="63" x14ac:dyDescent="0.25">
      <c r="A680" s="48"/>
      <c r="B680" s="47"/>
      <c r="C680" s="59"/>
      <c r="D680" s="58"/>
      <c r="E680" s="59"/>
      <c r="F680" s="58"/>
      <c r="G680" s="58"/>
      <c r="H680" s="58"/>
      <c r="I680" s="59"/>
      <c r="J680" s="59"/>
      <c r="K680" s="59"/>
      <c r="L680" s="58"/>
      <c r="M680" s="17" t="s">
        <v>704</v>
      </c>
      <c r="N680" s="18" t="s">
        <v>11</v>
      </c>
      <c r="O680" s="10">
        <v>5600</v>
      </c>
    </row>
    <row r="681" spans="1:15" ht="63" x14ac:dyDescent="0.25">
      <c r="A681" s="48"/>
      <c r="B681" s="47"/>
      <c r="C681" s="59"/>
      <c r="D681" s="58"/>
      <c r="E681" s="59"/>
      <c r="F681" s="58"/>
      <c r="G681" s="58"/>
      <c r="H681" s="58"/>
      <c r="I681" s="59"/>
      <c r="J681" s="59"/>
      <c r="K681" s="59"/>
      <c r="L681" s="58"/>
      <c r="M681" s="17" t="s">
        <v>705</v>
      </c>
      <c r="N681" s="18" t="s">
        <v>10</v>
      </c>
      <c r="O681" s="10">
        <v>20000</v>
      </c>
    </row>
    <row r="682" spans="1:15" ht="63" x14ac:dyDescent="0.25">
      <c r="A682" s="48"/>
      <c r="B682" s="47"/>
      <c r="C682" s="59"/>
      <c r="D682" s="58"/>
      <c r="E682" s="59"/>
      <c r="F682" s="58"/>
      <c r="G682" s="58"/>
      <c r="H682" s="58"/>
      <c r="I682" s="59"/>
      <c r="J682" s="59"/>
      <c r="K682" s="59"/>
      <c r="L682" s="58"/>
      <c r="M682" s="17" t="s">
        <v>704</v>
      </c>
      <c r="N682" s="18" t="s">
        <v>10</v>
      </c>
      <c r="O682" s="10">
        <v>8000</v>
      </c>
    </row>
    <row r="683" spans="1:15" ht="47.25" x14ac:dyDescent="0.25">
      <c r="A683" s="48"/>
      <c r="B683" s="47"/>
      <c r="C683" s="59"/>
      <c r="D683" s="58"/>
      <c r="E683" s="59"/>
      <c r="F683" s="58"/>
      <c r="G683" s="58"/>
      <c r="H683" s="58"/>
      <c r="I683" s="59"/>
      <c r="J683" s="59"/>
      <c r="K683" s="59"/>
      <c r="L683" s="58"/>
      <c r="M683" s="17" t="s">
        <v>703</v>
      </c>
      <c r="N683" s="18" t="s">
        <v>11</v>
      </c>
      <c r="O683" s="10">
        <v>16000</v>
      </c>
    </row>
    <row r="684" spans="1:15" ht="31.5" x14ac:dyDescent="0.25">
      <c r="A684" s="48"/>
      <c r="B684" s="47"/>
      <c r="C684" s="59"/>
      <c r="D684" s="58"/>
      <c r="E684" s="59"/>
      <c r="F684" s="58"/>
      <c r="G684" s="58"/>
      <c r="H684" s="58"/>
      <c r="I684" s="59"/>
      <c r="J684" s="59"/>
      <c r="K684" s="59"/>
      <c r="L684" s="58"/>
      <c r="M684" s="17" t="s">
        <v>702</v>
      </c>
      <c r="N684" s="18" t="s">
        <v>11</v>
      </c>
      <c r="O684" s="10">
        <v>9000</v>
      </c>
    </row>
    <row r="685" spans="1:15" ht="31.5" x14ac:dyDescent="0.25">
      <c r="A685" s="48"/>
      <c r="B685" s="47"/>
      <c r="C685" s="59"/>
      <c r="D685" s="58"/>
      <c r="E685" s="59"/>
      <c r="F685" s="58"/>
      <c r="G685" s="58"/>
      <c r="H685" s="58"/>
      <c r="I685" s="59"/>
      <c r="J685" s="59"/>
      <c r="K685" s="59"/>
      <c r="L685" s="58"/>
      <c r="M685" s="17" t="s">
        <v>701</v>
      </c>
      <c r="N685" s="18" t="s">
        <v>11</v>
      </c>
      <c r="O685" s="10">
        <v>5000</v>
      </c>
    </row>
    <row r="686" spans="1:15" ht="47.25" x14ac:dyDescent="0.25">
      <c r="A686" s="48"/>
      <c r="B686" s="47"/>
      <c r="C686" s="59"/>
      <c r="D686" s="58"/>
      <c r="E686" s="59"/>
      <c r="F686" s="58"/>
      <c r="G686" s="58"/>
      <c r="H686" s="58"/>
      <c r="I686" s="59"/>
      <c r="J686" s="59"/>
      <c r="K686" s="59"/>
      <c r="L686" s="58"/>
      <c r="M686" s="17" t="s">
        <v>700</v>
      </c>
      <c r="N686" s="18" t="s">
        <v>11</v>
      </c>
      <c r="O686" s="10">
        <v>2520</v>
      </c>
    </row>
    <row r="687" spans="1:15" ht="94.5" x14ac:dyDescent="0.25">
      <c r="A687" s="48"/>
      <c r="B687" s="47"/>
      <c r="C687" s="59"/>
      <c r="D687" s="58"/>
      <c r="E687" s="59"/>
      <c r="F687" s="58"/>
      <c r="G687" s="58"/>
      <c r="H687" s="58"/>
      <c r="I687" s="59"/>
      <c r="J687" s="59"/>
      <c r="K687" s="59"/>
      <c r="L687" s="58"/>
      <c r="M687" s="17" t="s">
        <v>699</v>
      </c>
      <c r="N687" s="18" t="s">
        <v>11</v>
      </c>
      <c r="O687" s="10" t="s">
        <v>26</v>
      </c>
    </row>
    <row r="688" spans="1:15" ht="47.25" x14ac:dyDescent="0.25">
      <c r="A688" s="48"/>
      <c r="B688" s="47"/>
      <c r="C688" s="59"/>
      <c r="D688" s="58"/>
      <c r="E688" s="59"/>
      <c r="F688" s="58"/>
      <c r="G688" s="58"/>
      <c r="H688" s="58"/>
      <c r="I688" s="59"/>
      <c r="J688" s="59"/>
      <c r="K688" s="59"/>
      <c r="L688" s="58"/>
      <c r="M688" s="17" t="s">
        <v>698</v>
      </c>
      <c r="N688" s="18" t="s">
        <v>10</v>
      </c>
      <c r="O688" s="10">
        <v>210</v>
      </c>
    </row>
    <row r="689" spans="1:15" ht="31.5" x14ac:dyDescent="0.25">
      <c r="A689" s="48"/>
      <c r="B689" s="47"/>
      <c r="C689" s="59"/>
      <c r="D689" s="58"/>
      <c r="E689" s="59"/>
      <c r="F689" s="58"/>
      <c r="G689" s="58"/>
      <c r="H689" s="58"/>
      <c r="I689" s="59"/>
      <c r="J689" s="59"/>
      <c r="K689" s="59"/>
      <c r="L689" s="58"/>
      <c r="M689" s="17" t="s">
        <v>697</v>
      </c>
      <c r="N689" s="18" t="s">
        <v>10</v>
      </c>
      <c r="O689" s="10">
        <f>650*1*12/33</f>
        <v>236.36363636363637</v>
      </c>
    </row>
    <row r="690" spans="1:15" ht="31.5" x14ac:dyDescent="0.25">
      <c r="A690" s="48"/>
      <c r="B690" s="47"/>
      <c r="C690" s="59"/>
      <c r="D690" s="58"/>
      <c r="E690" s="59"/>
      <c r="F690" s="58"/>
      <c r="G690" s="58"/>
      <c r="H690" s="58"/>
      <c r="I690" s="59"/>
      <c r="J690" s="59"/>
      <c r="K690" s="59"/>
      <c r="L690" s="58"/>
      <c r="M690" s="17" t="s">
        <v>696</v>
      </c>
      <c r="N690" s="18" t="s">
        <v>9</v>
      </c>
      <c r="O690" s="12">
        <v>100000</v>
      </c>
    </row>
    <row r="691" spans="1:15" ht="31.5" x14ac:dyDescent="0.25">
      <c r="A691" s="48"/>
      <c r="B691" s="47"/>
      <c r="C691" s="59"/>
      <c r="D691" s="58"/>
      <c r="E691" s="59"/>
      <c r="F691" s="58"/>
      <c r="G691" s="58"/>
      <c r="H691" s="58"/>
      <c r="I691" s="59"/>
      <c r="J691" s="59"/>
      <c r="K691" s="59"/>
      <c r="L691" s="58"/>
      <c r="M691" s="17" t="s">
        <v>695</v>
      </c>
      <c r="N691" s="18" t="s">
        <v>10</v>
      </c>
      <c r="O691" s="10">
        <f>650*1*12/33</f>
        <v>236.36363636363637</v>
      </c>
    </row>
    <row r="692" spans="1:15" ht="15.75" customHeight="1" x14ac:dyDescent="0.25">
      <c r="A692" s="48">
        <v>34</v>
      </c>
      <c r="B692" s="47" t="s">
        <v>120</v>
      </c>
      <c r="C692" s="46" t="s">
        <v>66</v>
      </c>
      <c r="D692" s="46" t="s">
        <v>121</v>
      </c>
      <c r="E692" s="48"/>
      <c r="F692" s="46" t="s">
        <v>123</v>
      </c>
      <c r="G692" s="46" t="s">
        <v>351</v>
      </c>
      <c r="H692" s="47" t="s">
        <v>142</v>
      </c>
      <c r="I692" s="58">
        <v>758</v>
      </c>
      <c r="J692" s="46" t="s">
        <v>143</v>
      </c>
      <c r="K692" s="46" t="s">
        <v>143</v>
      </c>
      <c r="L692" s="58" t="s">
        <v>144</v>
      </c>
      <c r="M692" s="46" t="s">
        <v>694</v>
      </c>
      <c r="N692" s="18" t="s">
        <v>0</v>
      </c>
      <c r="O692" s="51">
        <f>650*2*12/15</f>
        <v>1040</v>
      </c>
    </row>
    <row r="693" spans="1:15" x14ac:dyDescent="0.25">
      <c r="A693" s="48"/>
      <c r="B693" s="47"/>
      <c r="C693" s="46"/>
      <c r="D693" s="46"/>
      <c r="E693" s="48"/>
      <c r="F693" s="46"/>
      <c r="G693" s="46"/>
      <c r="H693" s="47"/>
      <c r="I693" s="58"/>
      <c r="J693" s="46"/>
      <c r="K693" s="46"/>
      <c r="L693" s="58"/>
      <c r="M693" s="46"/>
      <c r="N693" s="18" t="s">
        <v>1</v>
      </c>
      <c r="O693" s="51"/>
    </row>
    <row r="694" spans="1:15" x14ac:dyDescent="0.25">
      <c r="A694" s="48"/>
      <c r="B694" s="47"/>
      <c r="C694" s="46"/>
      <c r="D694" s="46"/>
      <c r="E694" s="48"/>
      <c r="F694" s="46"/>
      <c r="G694" s="46"/>
      <c r="H694" s="47"/>
      <c r="I694" s="58"/>
      <c r="J694" s="46"/>
      <c r="K694" s="46"/>
      <c r="L694" s="58"/>
      <c r="M694" s="46"/>
      <c r="N694" s="18" t="s">
        <v>7</v>
      </c>
      <c r="O694" s="51"/>
    </row>
    <row r="695" spans="1:15" x14ac:dyDescent="0.25">
      <c r="A695" s="48"/>
      <c r="B695" s="47"/>
      <c r="C695" s="46"/>
      <c r="D695" s="46"/>
      <c r="E695" s="48"/>
      <c r="F695" s="46"/>
      <c r="G695" s="46"/>
      <c r="H695" s="47"/>
      <c r="I695" s="58"/>
      <c r="J695" s="46"/>
      <c r="K695" s="46"/>
      <c r="L695" s="58"/>
      <c r="M695" s="46"/>
      <c r="N695" s="18" t="s">
        <v>2</v>
      </c>
      <c r="O695" s="51"/>
    </row>
    <row r="696" spans="1:15" ht="15.75" customHeight="1" x14ac:dyDescent="0.25">
      <c r="A696" s="48"/>
      <c r="B696" s="47"/>
      <c r="C696" s="46"/>
      <c r="D696" s="46"/>
      <c r="E696" s="48"/>
      <c r="F696" s="46"/>
      <c r="G696" s="46"/>
      <c r="H696" s="47"/>
      <c r="I696" s="58">
        <v>50</v>
      </c>
      <c r="J696" s="58">
        <v>50</v>
      </c>
      <c r="K696" s="46"/>
      <c r="L696" s="58"/>
      <c r="M696" s="46" t="s">
        <v>693</v>
      </c>
      <c r="N696" s="18" t="s">
        <v>0</v>
      </c>
      <c r="O696" s="51">
        <f>650*2*12/15</f>
        <v>1040</v>
      </c>
    </row>
    <row r="697" spans="1:15" x14ac:dyDescent="0.25">
      <c r="A697" s="48"/>
      <c r="B697" s="47"/>
      <c r="C697" s="46"/>
      <c r="D697" s="46"/>
      <c r="E697" s="48"/>
      <c r="F697" s="46"/>
      <c r="G697" s="46"/>
      <c r="H697" s="47"/>
      <c r="I697" s="58"/>
      <c r="J697" s="58"/>
      <c r="K697" s="46"/>
      <c r="L697" s="58"/>
      <c r="M697" s="46"/>
      <c r="N697" s="18" t="s">
        <v>1</v>
      </c>
      <c r="O697" s="51"/>
    </row>
    <row r="698" spans="1:15" x14ac:dyDescent="0.25">
      <c r="A698" s="48"/>
      <c r="B698" s="47"/>
      <c r="C698" s="46"/>
      <c r="D698" s="46"/>
      <c r="E698" s="48"/>
      <c r="F698" s="46"/>
      <c r="G698" s="46"/>
      <c r="H698" s="47"/>
      <c r="I698" s="58"/>
      <c r="J698" s="58"/>
      <c r="K698" s="46"/>
      <c r="L698" s="58"/>
      <c r="M698" s="46"/>
      <c r="N698" s="18" t="s">
        <v>7</v>
      </c>
      <c r="O698" s="51"/>
    </row>
    <row r="699" spans="1:15" x14ac:dyDescent="0.25">
      <c r="A699" s="48"/>
      <c r="B699" s="47"/>
      <c r="C699" s="46"/>
      <c r="D699" s="46"/>
      <c r="E699" s="48"/>
      <c r="F699" s="46"/>
      <c r="G699" s="46"/>
      <c r="H699" s="47"/>
      <c r="I699" s="58"/>
      <c r="J699" s="58"/>
      <c r="K699" s="46"/>
      <c r="L699" s="58"/>
      <c r="M699" s="46"/>
      <c r="N699" s="18" t="s">
        <v>2</v>
      </c>
      <c r="O699" s="51"/>
    </row>
    <row r="700" spans="1:15" x14ac:dyDescent="0.25">
      <c r="A700" s="48"/>
      <c r="B700" s="47"/>
      <c r="C700" s="46"/>
      <c r="D700" s="46"/>
      <c r="E700" s="48"/>
      <c r="F700" s="46"/>
      <c r="G700" s="46"/>
      <c r="H700" s="47" t="s">
        <v>141</v>
      </c>
      <c r="I700" s="58">
        <v>5</v>
      </c>
      <c r="J700" s="58">
        <v>5</v>
      </c>
      <c r="K700" s="46"/>
      <c r="L700" s="58"/>
      <c r="M700" s="46" t="s">
        <v>489</v>
      </c>
      <c r="N700" s="18" t="s">
        <v>0</v>
      </c>
      <c r="O700" s="51">
        <f>650*2*12/15</f>
        <v>1040</v>
      </c>
    </row>
    <row r="701" spans="1:15" x14ac:dyDescent="0.25">
      <c r="A701" s="48"/>
      <c r="B701" s="47"/>
      <c r="C701" s="46"/>
      <c r="D701" s="46"/>
      <c r="E701" s="48"/>
      <c r="F701" s="46"/>
      <c r="G701" s="46"/>
      <c r="H701" s="47"/>
      <c r="I701" s="58"/>
      <c r="J701" s="58"/>
      <c r="K701" s="46"/>
      <c r="L701" s="58"/>
      <c r="M701" s="46"/>
      <c r="N701" s="18" t="s">
        <v>1</v>
      </c>
      <c r="O701" s="51"/>
    </row>
    <row r="702" spans="1:15" x14ac:dyDescent="0.25">
      <c r="A702" s="48"/>
      <c r="B702" s="47"/>
      <c r="C702" s="46"/>
      <c r="D702" s="46"/>
      <c r="E702" s="48"/>
      <c r="F702" s="46"/>
      <c r="G702" s="46"/>
      <c r="H702" s="47"/>
      <c r="I702" s="58"/>
      <c r="J702" s="58"/>
      <c r="K702" s="46"/>
      <c r="L702" s="58"/>
      <c r="M702" s="46"/>
      <c r="N702" s="18" t="s">
        <v>7</v>
      </c>
      <c r="O702" s="51"/>
    </row>
    <row r="703" spans="1:15" x14ac:dyDescent="0.25">
      <c r="A703" s="48"/>
      <c r="B703" s="47"/>
      <c r="C703" s="46"/>
      <c r="D703" s="46"/>
      <c r="E703" s="48"/>
      <c r="F703" s="46"/>
      <c r="G703" s="46"/>
      <c r="H703" s="47"/>
      <c r="I703" s="58"/>
      <c r="J703" s="58"/>
      <c r="K703" s="46"/>
      <c r="L703" s="58"/>
      <c r="M703" s="46"/>
      <c r="N703" s="18" t="s">
        <v>2</v>
      </c>
      <c r="O703" s="51"/>
    </row>
    <row r="704" spans="1:15" x14ac:dyDescent="0.25">
      <c r="A704" s="48"/>
      <c r="B704" s="47"/>
      <c r="C704" s="46"/>
      <c r="D704" s="46"/>
      <c r="E704" s="48"/>
      <c r="F704" s="46"/>
      <c r="G704" s="46"/>
      <c r="H704" s="47" t="s">
        <v>140</v>
      </c>
      <c r="I704" s="58">
        <v>3</v>
      </c>
      <c r="J704" s="58">
        <v>3</v>
      </c>
      <c r="K704" s="46"/>
      <c r="L704" s="58"/>
      <c r="M704" s="46" t="s">
        <v>488</v>
      </c>
      <c r="N704" s="18" t="s">
        <v>0</v>
      </c>
      <c r="O704" s="51">
        <f>650*2*12/15</f>
        <v>1040</v>
      </c>
    </row>
    <row r="705" spans="1:15" x14ac:dyDescent="0.25">
      <c r="A705" s="48"/>
      <c r="B705" s="47"/>
      <c r="C705" s="46"/>
      <c r="D705" s="46"/>
      <c r="E705" s="48"/>
      <c r="F705" s="46"/>
      <c r="G705" s="46"/>
      <c r="H705" s="47"/>
      <c r="I705" s="58"/>
      <c r="J705" s="58"/>
      <c r="K705" s="46"/>
      <c r="L705" s="58"/>
      <c r="M705" s="46"/>
      <c r="N705" s="18" t="s">
        <v>1</v>
      </c>
      <c r="O705" s="51"/>
    </row>
    <row r="706" spans="1:15" x14ac:dyDescent="0.25">
      <c r="A706" s="48"/>
      <c r="B706" s="47"/>
      <c r="C706" s="46"/>
      <c r="D706" s="46"/>
      <c r="E706" s="48"/>
      <c r="F706" s="46"/>
      <c r="G706" s="46"/>
      <c r="H706" s="47"/>
      <c r="I706" s="58"/>
      <c r="J706" s="58"/>
      <c r="K706" s="46"/>
      <c r="L706" s="58"/>
      <c r="M706" s="46"/>
      <c r="N706" s="18" t="s">
        <v>7</v>
      </c>
      <c r="O706" s="51"/>
    </row>
    <row r="707" spans="1:15" x14ac:dyDescent="0.25">
      <c r="A707" s="48"/>
      <c r="B707" s="47"/>
      <c r="C707" s="46"/>
      <c r="D707" s="46"/>
      <c r="E707" s="48"/>
      <c r="F707" s="46"/>
      <c r="G707" s="46"/>
      <c r="H707" s="47"/>
      <c r="I707" s="58"/>
      <c r="J707" s="58"/>
      <c r="K707" s="46"/>
      <c r="L707" s="58"/>
      <c r="M707" s="46"/>
      <c r="N707" s="18" t="s">
        <v>2</v>
      </c>
      <c r="O707" s="51"/>
    </row>
    <row r="708" spans="1:15" ht="15.75" customHeight="1" x14ac:dyDescent="0.25">
      <c r="A708" s="48"/>
      <c r="B708" s="47"/>
      <c r="C708" s="46"/>
      <c r="D708" s="46"/>
      <c r="E708" s="48"/>
      <c r="F708" s="46"/>
      <c r="G708" s="46"/>
      <c r="H708" s="47"/>
      <c r="I708" s="58"/>
      <c r="J708" s="58"/>
      <c r="K708" s="46"/>
      <c r="L708" s="58"/>
      <c r="M708" s="46" t="s">
        <v>487</v>
      </c>
      <c r="N708" s="18" t="s">
        <v>0</v>
      </c>
      <c r="O708" s="51">
        <f>650*2*12/15</f>
        <v>1040</v>
      </c>
    </row>
    <row r="709" spans="1:15" x14ac:dyDescent="0.25">
      <c r="A709" s="48"/>
      <c r="B709" s="47"/>
      <c r="C709" s="46"/>
      <c r="D709" s="46"/>
      <c r="E709" s="48"/>
      <c r="F709" s="46"/>
      <c r="G709" s="46"/>
      <c r="H709" s="47"/>
      <c r="I709" s="58"/>
      <c r="J709" s="58"/>
      <c r="K709" s="46"/>
      <c r="L709" s="58"/>
      <c r="M709" s="46"/>
      <c r="N709" s="18" t="s">
        <v>1</v>
      </c>
      <c r="O709" s="51"/>
    </row>
    <row r="710" spans="1:15" x14ac:dyDescent="0.25">
      <c r="A710" s="48"/>
      <c r="B710" s="47"/>
      <c r="C710" s="46"/>
      <c r="D710" s="46"/>
      <c r="E710" s="48"/>
      <c r="F710" s="46"/>
      <c r="G710" s="46"/>
      <c r="H710" s="47"/>
      <c r="I710" s="58"/>
      <c r="J710" s="58"/>
      <c r="K710" s="46"/>
      <c r="L710" s="58"/>
      <c r="M710" s="46"/>
      <c r="N710" s="18" t="s">
        <v>7</v>
      </c>
      <c r="O710" s="51"/>
    </row>
    <row r="711" spans="1:15" x14ac:dyDescent="0.25">
      <c r="A711" s="48"/>
      <c r="B711" s="47"/>
      <c r="C711" s="46"/>
      <c r="D711" s="46"/>
      <c r="E711" s="48"/>
      <c r="F711" s="46"/>
      <c r="G711" s="46"/>
      <c r="H711" s="47"/>
      <c r="I711" s="58"/>
      <c r="J711" s="58"/>
      <c r="K711" s="46"/>
      <c r="L711" s="58"/>
      <c r="M711" s="46"/>
      <c r="N711" s="18" t="s">
        <v>2</v>
      </c>
      <c r="O711" s="51"/>
    </row>
    <row r="712" spans="1:15" ht="15.75" customHeight="1" x14ac:dyDescent="0.25">
      <c r="A712" s="48"/>
      <c r="B712" s="47"/>
      <c r="C712" s="46"/>
      <c r="D712" s="46"/>
      <c r="E712" s="48"/>
      <c r="F712" s="46"/>
      <c r="G712" s="46"/>
      <c r="H712" s="47" t="s">
        <v>139</v>
      </c>
      <c r="I712" s="58">
        <v>4</v>
      </c>
      <c r="J712" s="58">
        <v>4</v>
      </c>
      <c r="K712" s="46"/>
      <c r="L712" s="58"/>
      <c r="M712" s="46" t="s">
        <v>486</v>
      </c>
      <c r="N712" s="18" t="s">
        <v>0</v>
      </c>
      <c r="O712" s="51">
        <f>650*2*12/15</f>
        <v>1040</v>
      </c>
    </row>
    <row r="713" spans="1:15" x14ac:dyDescent="0.25">
      <c r="A713" s="48"/>
      <c r="B713" s="47"/>
      <c r="C713" s="46"/>
      <c r="D713" s="46"/>
      <c r="E713" s="48"/>
      <c r="F713" s="46"/>
      <c r="G713" s="46"/>
      <c r="H713" s="47"/>
      <c r="I713" s="58"/>
      <c r="J713" s="58"/>
      <c r="K713" s="46"/>
      <c r="L713" s="58"/>
      <c r="M713" s="46"/>
      <c r="N713" s="18" t="s">
        <v>1</v>
      </c>
      <c r="O713" s="51"/>
    </row>
    <row r="714" spans="1:15" x14ac:dyDescent="0.25">
      <c r="A714" s="48"/>
      <c r="B714" s="47"/>
      <c r="C714" s="46"/>
      <c r="D714" s="46"/>
      <c r="E714" s="48"/>
      <c r="F714" s="46"/>
      <c r="G714" s="46"/>
      <c r="H714" s="47"/>
      <c r="I714" s="58"/>
      <c r="J714" s="58"/>
      <c r="K714" s="46"/>
      <c r="L714" s="58"/>
      <c r="M714" s="46"/>
      <c r="N714" s="18" t="s">
        <v>7</v>
      </c>
      <c r="O714" s="51"/>
    </row>
    <row r="715" spans="1:15" x14ac:dyDescent="0.25">
      <c r="A715" s="48"/>
      <c r="B715" s="47"/>
      <c r="C715" s="46"/>
      <c r="D715" s="46"/>
      <c r="E715" s="48"/>
      <c r="F715" s="46"/>
      <c r="G715" s="46"/>
      <c r="H715" s="47"/>
      <c r="I715" s="58"/>
      <c r="J715" s="58"/>
      <c r="K715" s="46"/>
      <c r="L715" s="58"/>
      <c r="M715" s="46"/>
      <c r="N715" s="18" t="s">
        <v>2</v>
      </c>
      <c r="O715" s="51"/>
    </row>
    <row r="716" spans="1:15" x14ac:dyDescent="0.25">
      <c r="A716" s="48"/>
      <c r="B716" s="47"/>
      <c r="C716" s="46"/>
      <c r="D716" s="46"/>
      <c r="E716" s="48"/>
      <c r="F716" s="46"/>
      <c r="G716" s="46"/>
      <c r="H716" s="47"/>
      <c r="I716" s="58">
        <v>260</v>
      </c>
      <c r="J716" s="58">
        <v>262</v>
      </c>
      <c r="K716" s="46"/>
      <c r="L716" s="58"/>
      <c r="M716" s="46" t="s">
        <v>483</v>
      </c>
      <c r="N716" s="18" t="s">
        <v>0</v>
      </c>
      <c r="O716" s="51">
        <f>650*2*12/15</f>
        <v>1040</v>
      </c>
    </row>
    <row r="717" spans="1:15" x14ac:dyDescent="0.25">
      <c r="A717" s="48"/>
      <c r="B717" s="47"/>
      <c r="C717" s="46"/>
      <c r="D717" s="46"/>
      <c r="E717" s="48"/>
      <c r="F717" s="46"/>
      <c r="G717" s="46"/>
      <c r="H717" s="47"/>
      <c r="I717" s="58"/>
      <c r="J717" s="58"/>
      <c r="K717" s="46"/>
      <c r="L717" s="58"/>
      <c r="M717" s="46"/>
      <c r="N717" s="18" t="s">
        <v>1</v>
      </c>
      <c r="O717" s="51"/>
    </row>
    <row r="718" spans="1:15" x14ac:dyDescent="0.25">
      <c r="A718" s="48"/>
      <c r="B718" s="47"/>
      <c r="C718" s="46"/>
      <c r="D718" s="46"/>
      <c r="E718" s="48"/>
      <c r="F718" s="46"/>
      <c r="G718" s="46"/>
      <c r="H718" s="47"/>
      <c r="I718" s="58"/>
      <c r="J718" s="58"/>
      <c r="K718" s="46"/>
      <c r="L718" s="58"/>
      <c r="M718" s="46"/>
      <c r="N718" s="18" t="s">
        <v>7</v>
      </c>
      <c r="O718" s="51"/>
    </row>
    <row r="719" spans="1:15" x14ac:dyDescent="0.25">
      <c r="A719" s="48"/>
      <c r="B719" s="47"/>
      <c r="C719" s="46"/>
      <c r="D719" s="46"/>
      <c r="E719" s="48"/>
      <c r="F719" s="46"/>
      <c r="G719" s="46"/>
      <c r="H719" s="47"/>
      <c r="I719" s="58"/>
      <c r="J719" s="58"/>
      <c r="K719" s="46"/>
      <c r="L719" s="58"/>
      <c r="M719" s="46"/>
      <c r="N719" s="18" t="s">
        <v>2</v>
      </c>
      <c r="O719" s="51"/>
    </row>
    <row r="720" spans="1:15" x14ac:dyDescent="0.25">
      <c r="A720" s="48"/>
      <c r="B720" s="47"/>
      <c r="C720" s="49" t="s">
        <v>67</v>
      </c>
      <c r="D720" s="49" t="s">
        <v>138</v>
      </c>
      <c r="E720" s="63"/>
      <c r="F720" s="49" t="s">
        <v>131</v>
      </c>
      <c r="G720" s="46" t="s">
        <v>351</v>
      </c>
      <c r="H720" s="49" t="s">
        <v>137</v>
      </c>
      <c r="I720" s="89">
        <v>5</v>
      </c>
      <c r="J720" s="89">
        <v>20</v>
      </c>
      <c r="K720" s="49"/>
      <c r="L720" s="49"/>
      <c r="M720" s="49" t="s">
        <v>482</v>
      </c>
      <c r="N720" s="18" t="s">
        <v>0</v>
      </c>
      <c r="O720" s="51">
        <f>650*2*12/15</f>
        <v>1040</v>
      </c>
    </row>
    <row r="721" spans="1:15" x14ac:dyDescent="0.25">
      <c r="A721" s="48"/>
      <c r="B721" s="47"/>
      <c r="C721" s="49"/>
      <c r="D721" s="49"/>
      <c r="E721" s="63"/>
      <c r="F721" s="49"/>
      <c r="G721" s="46"/>
      <c r="H721" s="49"/>
      <c r="I721" s="89"/>
      <c r="J721" s="89"/>
      <c r="K721" s="49"/>
      <c r="L721" s="49"/>
      <c r="M721" s="49"/>
      <c r="N721" s="18" t="s">
        <v>1</v>
      </c>
      <c r="O721" s="51"/>
    </row>
    <row r="722" spans="1:15" x14ac:dyDescent="0.25">
      <c r="A722" s="48"/>
      <c r="B722" s="47"/>
      <c r="C722" s="49"/>
      <c r="D722" s="49"/>
      <c r="E722" s="63"/>
      <c r="F722" s="49"/>
      <c r="G722" s="46"/>
      <c r="H722" s="49"/>
      <c r="I722" s="89"/>
      <c r="J722" s="89"/>
      <c r="K722" s="49"/>
      <c r="L722" s="49"/>
      <c r="M722" s="49"/>
      <c r="N722" s="18" t="s">
        <v>7</v>
      </c>
      <c r="O722" s="51"/>
    </row>
    <row r="723" spans="1:15" x14ac:dyDescent="0.25">
      <c r="A723" s="48"/>
      <c r="B723" s="47"/>
      <c r="C723" s="49"/>
      <c r="D723" s="49"/>
      <c r="E723" s="63"/>
      <c r="F723" s="49"/>
      <c r="G723" s="46"/>
      <c r="H723" s="49"/>
      <c r="I723" s="89"/>
      <c r="J723" s="89"/>
      <c r="K723" s="49"/>
      <c r="L723" s="49"/>
      <c r="M723" s="49"/>
      <c r="N723" s="18" t="s">
        <v>2</v>
      </c>
      <c r="O723" s="51"/>
    </row>
    <row r="724" spans="1:15" x14ac:dyDescent="0.25">
      <c r="A724" s="48"/>
      <c r="B724" s="47"/>
      <c r="C724" s="49"/>
      <c r="D724" s="49"/>
      <c r="E724" s="63"/>
      <c r="F724" s="49"/>
      <c r="G724" s="46"/>
      <c r="H724" s="49"/>
      <c r="I724" s="89"/>
      <c r="J724" s="89"/>
      <c r="K724" s="49"/>
      <c r="L724" s="49"/>
      <c r="M724" s="49" t="s">
        <v>481</v>
      </c>
      <c r="N724" s="18" t="s">
        <v>0</v>
      </c>
      <c r="O724" s="51">
        <f>650*2*12/15</f>
        <v>1040</v>
      </c>
    </row>
    <row r="725" spans="1:15" x14ac:dyDescent="0.25">
      <c r="A725" s="48"/>
      <c r="B725" s="47"/>
      <c r="C725" s="49"/>
      <c r="D725" s="49"/>
      <c r="E725" s="63"/>
      <c r="F725" s="49"/>
      <c r="G725" s="46"/>
      <c r="H725" s="49"/>
      <c r="I725" s="89"/>
      <c r="J725" s="89"/>
      <c r="K725" s="49"/>
      <c r="L725" s="49"/>
      <c r="M725" s="49"/>
      <c r="N725" s="18" t="s">
        <v>1</v>
      </c>
      <c r="O725" s="51"/>
    </row>
    <row r="726" spans="1:15" x14ac:dyDescent="0.25">
      <c r="A726" s="48"/>
      <c r="B726" s="47"/>
      <c r="C726" s="49"/>
      <c r="D726" s="49"/>
      <c r="E726" s="63"/>
      <c r="F726" s="49"/>
      <c r="G726" s="46"/>
      <c r="H726" s="49"/>
      <c r="I726" s="89"/>
      <c r="J726" s="89"/>
      <c r="K726" s="49"/>
      <c r="L726" s="49"/>
      <c r="M726" s="49"/>
      <c r="N726" s="18" t="s">
        <v>7</v>
      </c>
      <c r="O726" s="51"/>
    </row>
    <row r="727" spans="1:15" x14ac:dyDescent="0.25">
      <c r="A727" s="48"/>
      <c r="B727" s="47"/>
      <c r="C727" s="49"/>
      <c r="D727" s="49"/>
      <c r="E727" s="63"/>
      <c r="F727" s="49"/>
      <c r="G727" s="46"/>
      <c r="H727" s="49"/>
      <c r="I727" s="89"/>
      <c r="J727" s="89"/>
      <c r="K727" s="49"/>
      <c r="L727" s="49"/>
      <c r="M727" s="49"/>
      <c r="N727" s="18" t="s">
        <v>2</v>
      </c>
      <c r="O727" s="51"/>
    </row>
    <row r="728" spans="1:15" x14ac:dyDescent="0.25">
      <c r="A728" s="48"/>
      <c r="B728" s="47"/>
      <c r="C728" s="47" t="s">
        <v>68</v>
      </c>
      <c r="D728" s="47" t="s">
        <v>127</v>
      </c>
      <c r="E728" s="54"/>
      <c r="F728" s="49" t="s">
        <v>130</v>
      </c>
      <c r="G728" s="46" t="s">
        <v>122</v>
      </c>
      <c r="H728" s="47" t="s">
        <v>136</v>
      </c>
      <c r="I728" s="54"/>
      <c r="J728" s="54"/>
      <c r="K728" s="54"/>
      <c r="L728" s="54"/>
      <c r="M728" s="47" t="s">
        <v>480</v>
      </c>
      <c r="N728" s="18" t="s">
        <v>0</v>
      </c>
      <c r="O728" s="51">
        <f>650*2*12/15</f>
        <v>1040</v>
      </c>
    </row>
    <row r="729" spans="1:15" x14ac:dyDescent="0.25">
      <c r="A729" s="48"/>
      <c r="B729" s="47"/>
      <c r="C729" s="47"/>
      <c r="D729" s="47"/>
      <c r="E729" s="54"/>
      <c r="F729" s="49"/>
      <c r="G729" s="46"/>
      <c r="H729" s="47"/>
      <c r="I729" s="54"/>
      <c r="J729" s="54"/>
      <c r="K729" s="54"/>
      <c r="L729" s="54"/>
      <c r="M729" s="47"/>
      <c r="N729" s="18" t="s">
        <v>1</v>
      </c>
      <c r="O729" s="51"/>
    </row>
    <row r="730" spans="1:15" x14ac:dyDescent="0.25">
      <c r="A730" s="48"/>
      <c r="B730" s="47"/>
      <c r="C730" s="47"/>
      <c r="D730" s="47"/>
      <c r="E730" s="54"/>
      <c r="F730" s="49"/>
      <c r="G730" s="46"/>
      <c r="H730" s="47"/>
      <c r="I730" s="54"/>
      <c r="J730" s="54"/>
      <c r="K730" s="54"/>
      <c r="L730" s="54"/>
      <c r="M730" s="47"/>
      <c r="N730" s="18" t="s">
        <v>7</v>
      </c>
      <c r="O730" s="51"/>
    </row>
    <row r="731" spans="1:15" x14ac:dyDescent="0.25">
      <c r="A731" s="48"/>
      <c r="B731" s="47"/>
      <c r="C731" s="47"/>
      <c r="D731" s="47"/>
      <c r="E731" s="54"/>
      <c r="F731" s="49"/>
      <c r="G731" s="46"/>
      <c r="H731" s="47"/>
      <c r="I731" s="54"/>
      <c r="J731" s="54"/>
      <c r="K731" s="54"/>
      <c r="L731" s="54"/>
      <c r="M731" s="47"/>
      <c r="N731" s="18" t="s">
        <v>2</v>
      </c>
      <c r="O731" s="51"/>
    </row>
    <row r="732" spans="1:15" x14ac:dyDescent="0.25">
      <c r="A732" s="48"/>
      <c r="B732" s="47"/>
      <c r="C732" s="47" t="s">
        <v>69</v>
      </c>
      <c r="D732" s="47" t="s">
        <v>126</v>
      </c>
      <c r="E732" s="47"/>
      <c r="F732" s="47" t="s">
        <v>129</v>
      </c>
      <c r="G732" s="46" t="s">
        <v>122</v>
      </c>
      <c r="H732" s="47" t="s">
        <v>135</v>
      </c>
      <c r="I732" s="54"/>
      <c r="J732" s="54"/>
      <c r="K732" s="54"/>
      <c r="L732" s="54"/>
      <c r="M732" s="47" t="s">
        <v>479</v>
      </c>
      <c r="N732" s="18" t="s">
        <v>0</v>
      </c>
      <c r="O732" s="51">
        <f>650*2*12/15</f>
        <v>1040</v>
      </c>
    </row>
    <row r="733" spans="1:15" x14ac:dyDescent="0.25">
      <c r="A733" s="48"/>
      <c r="B733" s="47"/>
      <c r="C733" s="47"/>
      <c r="D733" s="47"/>
      <c r="E733" s="47"/>
      <c r="F733" s="54"/>
      <c r="G733" s="46"/>
      <c r="H733" s="47"/>
      <c r="I733" s="54"/>
      <c r="J733" s="54"/>
      <c r="K733" s="54"/>
      <c r="L733" s="54"/>
      <c r="M733" s="47"/>
      <c r="N733" s="18" t="s">
        <v>1</v>
      </c>
      <c r="O733" s="51"/>
    </row>
    <row r="734" spans="1:15" x14ac:dyDescent="0.25">
      <c r="A734" s="48"/>
      <c r="B734" s="47"/>
      <c r="C734" s="47"/>
      <c r="D734" s="47"/>
      <c r="E734" s="47"/>
      <c r="F734" s="54"/>
      <c r="G734" s="46"/>
      <c r="H734" s="47"/>
      <c r="I734" s="54"/>
      <c r="J734" s="54"/>
      <c r="K734" s="54"/>
      <c r="L734" s="54"/>
      <c r="M734" s="47"/>
      <c r="N734" s="18" t="s">
        <v>7</v>
      </c>
      <c r="O734" s="51"/>
    </row>
    <row r="735" spans="1:15" x14ac:dyDescent="0.25">
      <c r="A735" s="48"/>
      <c r="B735" s="47"/>
      <c r="C735" s="47"/>
      <c r="D735" s="47"/>
      <c r="E735" s="47"/>
      <c r="F735" s="54"/>
      <c r="G735" s="46"/>
      <c r="H735" s="47"/>
      <c r="I735" s="54"/>
      <c r="J735" s="54"/>
      <c r="K735" s="54"/>
      <c r="L735" s="54"/>
      <c r="M735" s="47"/>
      <c r="N735" s="18" t="s">
        <v>2</v>
      </c>
      <c r="O735" s="51"/>
    </row>
    <row r="736" spans="1:15" x14ac:dyDescent="0.25">
      <c r="A736" s="48"/>
      <c r="B736" s="47"/>
      <c r="C736" s="46" t="s">
        <v>70</v>
      </c>
      <c r="D736" s="46" t="s">
        <v>125</v>
      </c>
      <c r="E736" s="46"/>
      <c r="F736" s="46" t="s">
        <v>130</v>
      </c>
      <c r="G736" s="46" t="s">
        <v>122</v>
      </c>
      <c r="H736" s="46" t="s">
        <v>135</v>
      </c>
      <c r="I736" s="48"/>
      <c r="J736" s="48"/>
      <c r="K736" s="48"/>
      <c r="L736" s="48"/>
      <c r="M736" s="46" t="s">
        <v>478</v>
      </c>
      <c r="N736" s="18" t="s">
        <v>0</v>
      </c>
      <c r="O736" s="51">
        <f>650*2*12/15</f>
        <v>1040</v>
      </c>
    </row>
    <row r="737" spans="1:15" x14ac:dyDescent="0.25">
      <c r="A737" s="48"/>
      <c r="B737" s="47"/>
      <c r="C737" s="46"/>
      <c r="D737" s="46"/>
      <c r="E737" s="46"/>
      <c r="F737" s="46"/>
      <c r="G737" s="46"/>
      <c r="H737" s="46"/>
      <c r="I737" s="48"/>
      <c r="J737" s="48"/>
      <c r="K737" s="48"/>
      <c r="L737" s="48"/>
      <c r="M737" s="46"/>
      <c r="N737" s="18" t="s">
        <v>1</v>
      </c>
      <c r="O737" s="51"/>
    </row>
    <row r="738" spans="1:15" x14ac:dyDescent="0.25">
      <c r="A738" s="48"/>
      <c r="B738" s="47"/>
      <c r="C738" s="46"/>
      <c r="D738" s="46"/>
      <c r="E738" s="46"/>
      <c r="F738" s="46"/>
      <c r="G738" s="46"/>
      <c r="H738" s="46"/>
      <c r="I738" s="48"/>
      <c r="J738" s="48"/>
      <c r="K738" s="48"/>
      <c r="L738" s="48"/>
      <c r="M738" s="46"/>
      <c r="N738" s="18" t="s">
        <v>7</v>
      </c>
      <c r="O738" s="51"/>
    </row>
    <row r="739" spans="1:15" x14ac:dyDescent="0.25">
      <c r="A739" s="48"/>
      <c r="B739" s="47"/>
      <c r="C739" s="46"/>
      <c r="D739" s="46"/>
      <c r="E739" s="46"/>
      <c r="F739" s="46"/>
      <c r="G739" s="46"/>
      <c r="H739" s="46"/>
      <c r="I739" s="48"/>
      <c r="J739" s="48"/>
      <c r="K739" s="48"/>
      <c r="L739" s="48"/>
      <c r="M739" s="46"/>
      <c r="N739" s="18" t="s">
        <v>2</v>
      </c>
      <c r="O739" s="51"/>
    </row>
    <row r="740" spans="1:15" x14ac:dyDescent="0.25">
      <c r="A740" s="48"/>
      <c r="B740" s="47"/>
      <c r="C740" s="48" t="s">
        <v>71</v>
      </c>
      <c r="D740" s="46" t="s">
        <v>124</v>
      </c>
      <c r="E740" s="46"/>
      <c r="F740" s="46" t="s">
        <v>128</v>
      </c>
      <c r="G740" s="46" t="s">
        <v>122</v>
      </c>
      <c r="H740" s="46" t="s">
        <v>134</v>
      </c>
      <c r="I740" s="58">
        <v>11</v>
      </c>
      <c r="J740" s="58">
        <v>20</v>
      </c>
      <c r="K740" s="46"/>
      <c r="L740" s="46"/>
      <c r="M740" s="46" t="s">
        <v>477</v>
      </c>
      <c r="N740" s="18" t="s">
        <v>0</v>
      </c>
      <c r="O740" s="51">
        <f>650*2*12/15</f>
        <v>1040</v>
      </c>
    </row>
    <row r="741" spans="1:15" x14ac:dyDescent="0.25">
      <c r="A741" s="48"/>
      <c r="B741" s="47"/>
      <c r="C741" s="48"/>
      <c r="D741" s="46"/>
      <c r="E741" s="46"/>
      <c r="F741" s="46"/>
      <c r="G741" s="46"/>
      <c r="H741" s="46"/>
      <c r="I741" s="58"/>
      <c r="J741" s="58"/>
      <c r="K741" s="46"/>
      <c r="L741" s="46"/>
      <c r="M741" s="46"/>
      <c r="N741" s="18" t="s">
        <v>1</v>
      </c>
      <c r="O741" s="51"/>
    </row>
    <row r="742" spans="1:15" x14ac:dyDescent="0.25">
      <c r="A742" s="48"/>
      <c r="B742" s="47"/>
      <c r="C742" s="48"/>
      <c r="D742" s="46"/>
      <c r="E742" s="46"/>
      <c r="F742" s="46"/>
      <c r="G742" s="46"/>
      <c r="H742" s="46"/>
      <c r="I742" s="58"/>
      <c r="J742" s="58"/>
      <c r="K742" s="46"/>
      <c r="L742" s="46"/>
      <c r="M742" s="46"/>
      <c r="N742" s="18" t="s">
        <v>1</v>
      </c>
      <c r="O742" s="51"/>
    </row>
    <row r="743" spans="1:15" x14ac:dyDescent="0.25">
      <c r="A743" s="48"/>
      <c r="B743" s="47"/>
      <c r="C743" s="48"/>
      <c r="D743" s="46"/>
      <c r="E743" s="46"/>
      <c r="F743" s="46"/>
      <c r="G743" s="46"/>
      <c r="H743" s="46"/>
      <c r="I743" s="58"/>
      <c r="J743" s="58"/>
      <c r="K743" s="46"/>
      <c r="L743" s="46"/>
      <c r="M743" s="46"/>
      <c r="N743" s="18" t="s">
        <v>2</v>
      </c>
      <c r="O743" s="51"/>
    </row>
    <row r="744" spans="1:15" x14ac:dyDescent="0.25">
      <c r="A744" s="48"/>
      <c r="B744" s="47"/>
      <c r="C744" s="48"/>
      <c r="D744" s="46"/>
      <c r="E744" s="46"/>
      <c r="F744" s="46" t="s">
        <v>128</v>
      </c>
      <c r="G744" s="46" t="s">
        <v>122</v>
      </c>
      <c r="H744" s="46" t="s">
        <v>133</v>
      </c>
      <c r="I744" s="59">
        <v>4</v>
      </c>
      <c r="J744" s="59">
        <v>4</v>
      </c>
      <c r="K744" s="48"/>
      <c r="L744" s="48"/>
      <c r="M744" s="46" t="s">
        <v>476</v>
      </c>
      <c r="N744" s="18" t="s">
        <v>0</v>
      </c>
      <c r="O744" s="51">
        <f>650*2*12/15</f>
        <v>1040</v>
      </c>
    </row>
    <row r="745" spans="1:15" x14ac:dyDescent="0.25">
      <c r="A745" s="48"/>
      <c r="B745" s="47"/>
      <c r="C745" s="48"/>
      <c r="D745" s="46"/>
      <c r="E745" s="46"/>
      <c r="F745" s="46"/>
      <c r="G745" s="46"/>
      <c r="H745" s="46"/>
      <c r="I745" s="59"/>
      <c r="J745" s="59"/>
      <c r="K745" s="48"/>
      <c r="L745" s="48"/>
      <c r="M745" s="46"/>
      <c r="N745" s="18" t="s">
        <v>1</v>
      </c>
      <c r="O745" s="51"/>
    </row>
    <row r="746" spans="1:15" x14ac:dyDescent="0.25">
      <c r="A746" s="48"/>
      <c r="B746" s="47"/>
      <c r="C746" s="48"/>
      <c r="D746" s="46"/>
      <c r="E746" s="46"/>
      <c r="F746" s="46"/>
      <c r="G746" s="46"/>
      <c r="H746" s="46"/>
      <c r="I746" s="59"/>
      <c r="J746" s="59"/>
      <c r="K746" s="48"/>
      <c r="L746" s="48"/>
      <c r="M746" s="46"/>
      <c r="N746" s="18" t="s">
        <v>7</v>
      </c>
      <c r="O746" s="51"/>
    </row>
    <row r="747" spans="1:15" x14ac:dyDescent="0.25">
      <c r="A747" s="48"/>
      <c r="B747" s="47"/>
      <c r="C747" s="48"/>
      <c r="D747" s="46"/>
      <c r="E747" s="46"/>
      <c r="F747" s="46"/>
      <c r="G747" s="46"/>
      <c r="H747" s="46"/>
      <c r="I747" s="59"/>
      <c r="J747" s="59"/>
      <c r="K747" s="48"/>
      <c r="L747" s="48"/>
      <c r="M747" s="46"/>
      <c r="N747" s="18" t="s">
        <v>2</v>
      </c>
      <c r="O747" s="51"/>
    </row>
    <row r="748" spans="1:15" ht="94.5" x14ac:dyDescent="0.25">
      <c r="A748" s="48"/>
      <c r="B748" s="47"/>
      <c r="C748" s="48"/>
      <c r="D748" s="46"/>
      <c r="E748" s="46"/>
      <c r="F748" s="17" t="s">
        <v>128</v>
      </c>
      <c r="G748" s="17" t="s">
        <v>122</v>
      </c>
      <c r="H748" s="17" t="s">
        <v>132</v>
      </c>
      <c r="I748" s="24">
        <v>1</v>
      </c>
      <c r="J748" s="24">
        <v>1</v>
      </c>
      <c r="K748" s="18"/>
      <c r="L748" s="18"/>
      <c r="M748" s="17" t="s">
        <v>475</v>
      </c>
      <c r="N748" s="18" t="s">
        <v>0</v>
      </c>
      <c r="O748" s="13">
        <f>650*2*12/15</f>
        <v>1040</v>
      </c>
    </row>
  </sheetData>
  <sheetProtection algorithmName="SHA-512" hashValue="Xdu0tSD3go48rdlYK/p7p1iM9yca4KJs+ivIh4ToSHx3uAHo5pXZzL1OvdL7HGT1tzojXSSa9Na+3sj+nyGthA==" saltValue="3Iq3Gj+my3Tibqwq/F/eGg==" spinCount="100000" sheet="1" objects="1" scenarios="1" selectLockedCells="1" selectUnlockedCells="1"/>
  <mergeCells count="1250">
    <mergeCell ref="O393:O396"/>
    <mergeCell ref="C658:C691"/>
    <mergeCell ref="D658:D691"/>
    <mergeCell ref="E658:E691"/>
    <mergeCell ref="F658:F691"/>
    <mergeCell ref="G658:G691"/>
    <mergeCell ref="H658:H691"/>
    <mergeCell ref="I658:I691"/>
    <mergeCell ref="J658:J691"/>
    <mergeCell ref="K658:K691"/>
    <mergeCell ref="L658:L691"/>
    <mergeCell ref="L49:L56"/>
    <mergeCell ref="M74:M75"/>
    <mergeCell ref="I369:I388"/>
    <mergeCell ref="J369:J388"/>
    <mergeCell ref="K369:K388"/>
    <mergeCell ref="L369:L388"/>
    <mergeCell ref="I389:I400"/>
    <mergeCell ref="J389:J400"/>
    <mergeCell ref="K389:K400"/>
    <mergeCell ref="L389:L400"/>
    <mergeCell ref="M393:M396"/>
    <mergeCell ref="H303:H305"/>
    <mergeCell ref="I132:I133"/>
    <mergeCell ref="J132:J133"/>
    <mergeCell ref="K132:K133"/>
    <mergeCell ref="L132:L133"/>
    <mergeCell ref="I124:I131"/>
    <mergeCell ref="J124:J131"/>
    <mergeCell ref="K124:K131"/>
    <mergeCell ref="L124:L131"/>
    <mergeCell ref="I303:I305"/>
    <mergeCell ref="J303:J305"/>
    <mergeCell ref="K303:K305"/>
    <mergeCell ref="L303:L305"/>
    <mergeCell ref="B278:B286"/>
    <mergeCell ref="A278:A286"/>
    <mergeCell ref="A287:A289"/>
    <mergeCell ref="A290:A309"/>
    <mergeCell ref="A310:A316"/>
    <mergeCell ref="A317:A338"/>
    <mergeCell ref="H321:H323"/>
    <mergeCell ref="I321:I323"/>
    <mergeCell ref="J321:J323"/>
    <mergeCell ref="H327:H330"/>
    <mergeCell ref="I327:I330"/>
    <mergeCell ref="J327:J330"/>
    <mergeCell ref="K327:K330"/>
    <mergeCell ref="L327:L330"/>
    <mergeCell ref="H299:H302"/>
    <mergeCell ref="I299:I302"/>
    <mergeCell ref="J299:J302"/>
    <mergeCell ref="K299:K302"/>
    <mergeCell ref="L299:L302"/>
    <mergeCell ref="F287:F289"/>
    <mergeCell ref="G287:G289"/>
    <mergeCell ref="H335:H338"/>
    <mergeCell ref="I335:I338"/>
    <mergeCell ref="J335:J338"/>
    <mergeCell ref="K335:K338"/>
    <mergeCell ref="L335:L338"/>
    <mergeCell ref="H287:H289"/>
    <mergeCell ref="H306:H309"/>
    <mergeCell ref="B317:B338"/>
    <mergeCell ref="O736:O739"/>
    <mergeCell ref="C740:C748"/>
    <mergeCell ref="D740:D748"/>
    <mergeCell ref="E740:E748"/>
    <mergeCell ref="F740:F743"/>
    <mergeCell ref="G740:G743"/>
    <mergeCell ref="H740:H743"/>
    <mergeCell ref="I740:I743"/>
    <mergeCell ref="J740:J743"/>
    <mergeCell ref="K740:K743"/>
    <mergeCell ref="L740:L743"/>
    <mergeCell ref="M740:M743"/>
    <mergeCell ref="O740:O743"/>
    <mergeCell ref="F744:F747"/>
    <mergeCell ref="G744:G747"/>
    <mergeCell ref="H744:H747"/>
    <mergeCell ref="I744:I747"/>
    <mergeCell ref="J744:J747"/>
    <mergeCell ref="K744:K747"/>
    <mergeCell ref="L744:L747"/>
    <mergeCell ref="M744:M747"/>
    <mergeCell ref="O744:O747"/>
    <mergeCell ref="C736:C739"/>
    <mergeCell ref="D736:D739"/>
    <mergeCell ref="E736:E739"/>
    <mergeCell ref="F736:F739"/>
    <mergeCell ref="G736:G739"/>
    <mergeCell ref="H736:H739"/>
    <mergeCell ref="I736:I739"/>
    <mergeCell ref="J736:J739"/>
    <mergeCell ref="O720:O723"/>
    <mergeCell ref="M724:M727"/>
    <mergeCell ref="O724:O727"/>
    <mergeCell ref="O708:O711"/>
    <mergeCell ref="I712:I715"/>
    <mergeCell ref="J712:J715"/>
    <mergeCell ref="M712:M715"/>
    <mergeCell ref="O712:O715"/>
    <mergeCell ref="I716:I719"/>
    <mergeCell ref="J716:J719"/>
    <mergeCell ref="M716:M719"/>
    <mergeCell ref="O716:O719"/>
    <mergeCell ref="O728:O731"/>
    <mergeCell ref="C732:C735"/>
    <mergeCell ref="D732:D735"/>
    <mergeCell ref="E732:E735"/>
    <mergeCell ref="F732:F735"/>
    <mergeCell ref="G732:G735"/>
    <mergeCell ref="H732:H735"/>
    <mergeCell ref="I732:I735"/>
    <mergeCell ref="J732:J735"/>
    <mergeCell ref="K732:K735"/>
    <mergeCell ref="L732:L735"/>
    <mergeCell ref="M732:M735"/>
    <mergeCell ref="O732:O735"/>
    <mergeCell ref="C728:C731"/>
    <mergeCell ref="D728:D731"/>
    <mergeCell ref="E728:E731"/>
    <mergeCell ref="F728:F731"/>
    <mergeCell ref="G728:G731"/>
    <mergeCell ref="H728:H731"/>
    <mergeCell ref="I728:I731"/>
    <mergeCell ref="A692:A748"/>
    <mergeCell ref="B692:B748"/>
    <mergeCell ref="C692:C719"/>
    <mergeCell ref="D692:D719"/>
    <mergeCell ref="E692:E719"/>
    <mergeCell ref="F692:F719"/>
    <mergeCell ref="G692:G719"/>
    <mergeCell ref="M692:M695"/>
    <mergeCell ref="M708:M711"/>
    <mergeCell ref="C720:C727"/>
    <mergeCell ref="D720:D727"/>
    <mergeCell ref="E720:E727"/>
    <mergeCell ref="H720:H727"/>
    <mergeCell ref="I720:I727"/>
    <mergeCell ref="J720:J727"/>
    <mergeCell ref="K720:K727"/>
    <mergeCell ref="L720:L727"/>
    <mergeCell ref="M720:M723"/>
    <mergeCell ref="K736:K739"/>
    <mergeCell ref="L728:L731"/>
    <mergeCell ref="M728:M731"/>
    <mergeCell ref="L736:L739"/>
    <mergeCell ref="M736:M739"/>
    <mergeCell ref="H712:H719"/>
    <mergeCell ref="J728:J731"/>
    <mergeCell ref="K728:K731"/>
    <mergeCell ref="C650:C653"/>
    <mergeCell ref="D650:D653"/>
    <mergeCell ref="E650:E653"/>
    <mergeCell ref="F650:F653"/>
    <mergeCell ref="G650:G653"/>
    <mergeCell ref="H650:H653"/>
    <mergeCell ref="O692:O695"/>
    <mergeCell ref="M696:M699"/>
    <mergeCell ref="O696:O699"/>
    <mergeCell ref="H700:H703"/>
    <mergeCell ref="M700:M703"/>
    <mergeCell ref="O700:O703"/>
    <mergeCell ref="M704:M707"/>
    <mergeCell ref="O704:O707"/>
    <mergeCell ref="M666:M667"/>
    <mergeCell ref="J696:J699"/>
    <mergeCell ref="I696:I699"/>
    <mergeCell ref="I692:I695"/>
    <mergeCell ref="J692:J695"/>
    <mergeCell ref="H692:H699"/>
    <mergeCell ref="I700:I703"/>
    <mergeCell ref="J700:J703"/>
    <mergeCell ref="H704:H711"/>
    <mergeCell ref="I704:I711"/>
    <mergeCell ref="J704:J711"/>
    <mergeCell ref="K692:K719"/>
    <mergeCell ref="L692:L719"/>
    <mergeCell ref="C642:C645"/>
    <mergeCell ref="D642:D645"/>
    <mergeCell ref="E642:E645"/>
    <mergeCell ref="F642:F645"/>
    <mergeCell ref="G642:G645"/>
    <mergeCell ref="H642:H645"/>
    <mergeCell ref="I642:I645"/>
    <mergeCell ref="J642:J645"/>
    <mergeCell ref="K642:K645"/>
    <mergeCell ref="F720:F727"/>
    <mergeCell ref="G720:G727"/>
    <mergeCell ref="A658:A691"/>
    <mergeCell ref="B658:B691"/>
    <mergeCell ref="L650:L653"/>
    <mergeCell ref="M650:M653"/>
    <mergeCell ref="O650:O653"/>
    <mergeCell ref="C654:C657"/>
    <mergeCell ref="D654:D657"/>
    <mergeCell ref="E654:E657"/>
    <mergeCell ref="F654:F657"/>
    <mergeCell ref="G654:G657"/>
    <mergeCell ref="H654:H657"/>
    <mergeCell ref="I654:I657"/>
    <mergeCell ref="A609:A657"/>
    <mergeCell ref="B609:B657"/>
    <mergeCell ref="C609:C628"/>
    <mergeCell ref="D609:D628"/>
    <mergeCell ref="E609:E628"/>
    <mergeCell ref="F609:F628"/>
    <mergeCell ref="G609:G628"/>
    <mergeCell ref="M654:M657"/>
    <mergeCell ref="O654:O657"/>
    <mergeCell ref="C634:C641"/>
    <mergeCell ref="D634:D641"/>
    <mergeCell ref="E634:E641"/>
    <mergeCell ref="F634:F641"/>
    <mergeCell ref="G634:G641"/>
    <mergeCell ref="H634:H641"/>
    <mergeCell ref="I634:I641"/>
    <mergeCell ref="J634:J641"/>
    <mergeCell ref="K634:K641"/>
    <mergeCell ref="L634:L641"/>
    <mergeCell ref="M634:M637"/>
    <mergeCell ref="O634:O637"/>
    <mergeCell ref="M638:M641"/>
    <mergeCell ref="O638:O641"/>
    <mergeCell ref="I650:I653"/>
    <mergeCell ref="J650:J653"/>
    <mergeCell ref="K650:K653"/>
    <mergeCell ref="L642:L645"/>
    <mergeCell ref="M642:M645"/>
    <mergeCell ref="O642:O645"/>
    <mergeCell ref="C646:C649"/>
    <mergeCell ref="D646:D649"/>
    <mergeCell ref="E646:E649"/>
    <mergeCell ref="F646:F649"/>
    <mergeCell ref="G646:G649"/>
    <mergeCell ref="H646:H649"/>
    <mergeCell ref="I646:I649"/>
    <mergeCell ref="J646:J649"/>
    <mergeCell ref="K646:K649"/>
    <mergeCell ref="L646:L649"/>
    <mergeCell ref="M646:M649"/>
    <mergeCell ref="O646:O649"/>
    <mergeCell ref="O621:O624"/>
    <mergeCell ref="M625:M628"/>
    <mergeCell ref="O625:O628"/>
    <mergeCell ref="K600:K603"/>
    <mergeCell ref="L600:L603"/>
    <mergeCell ref="H604:H608"/>
    <mergeCell ref="I604:I608"/>
    <mergeCell ref="J604:J608"/>
    <mergeCell ref="K604:K608"/>
    <mergeCell ref="L604:L608"/>
    <mergeCell ref="H609:H628"/>
    <mergeCell ref="I609:I628"/>
    <mergeCell ref="J609:J628"/>
    <mergeCell ref="K609:K628"/>
    <mergeCell ref="L609:L628"/>
    <mergeCell ref="M630:M633"/>
    <mergeCell ref="O630:O633"/>
    <mergeCell ref="C629:C633"/>
    <mergeCell ref="D629:D633"/>
    <mergeCell ref="E629:E633"/>
    <mergeCell ref="F629:F633"/>
    <mergeCell ref="G629:G633"/>
    <mergeCell ref="H629:H633"/>
    <mergeCell ref="I629:I633"/>
    <mergeCell ref="J629:J633"/>
    <mergeCell ref="K629:K633"/>
    <mergeCell ref="L629:L633"/>
    <mergeCell ref="J654:J657"/>
    <mergeCell ref="K654:K657"/>
    <mergeCell ref="L654:L657"/>
    <mergeCell ref="M576:M579"/>
    <mergeCell ref="O576:O579"/>
    <mergeCell ref="O543:O544"/>
    <mergeCell ref="M546:M549"/>
    <mergeCell ref="O546:O549"/>
    <mergeCell ref="M550:M553"/>
    <mergeCell ref="O550:O553"/>
    <mergeCell ref="M554:M557"/>
    <mergeCell ref="O554:O557"/>
    <mergeCell ref="M558:M559"/>
    <mergeCell ref="O558:O559"/>
    <mergeCell ref="M543:M544"/>
    <mergeCell ref="M609:M612"/>
    <mergeCell ref="O609:O612"/>
    <mergeCell ref="M613:M616"/>
    <mergeCell ref="O613:O616"/>
    <mergeCell ref="M617:M620"/>
    <mergeCell ref="O617:O620"/>
    <mergeCell ref="M621:M624"/>
    <mergeCell ref="A600:A608"/>
    <mergeCell ref="B600:B608"/>
    <mergeCell ref="C600:C608"/>
    <mergeCell ref="D600:D608"/>
    <mergeCell ref="E600:E608"/>
    <mergeCell ref="F600:F608"/>
    <mergeCell ref="H600:H603"/>
    <mergeCell ref="I600:I603"/>
    <mergeCell ref="J600:J603"/>
    <mergeCell ref="M580:M583"/>
    <mergeCell ref="O580:O583"/>
    <mergeCell ref="M584:M587"/>
    <mergeCell ref="O584:O587"/>
    <mergeCell ref="M588:M591"/>
    <mergeCell ref="O588:O591"/>
    <mergeCell ref="M592:M595"/>
    <mergeCell ref="O592:O595"/>
    <mergeCell ref="M596:M599"/>
    <mergeCell ref="O596:O599"/>
    <mergeCell ref="A535:A599"/>
    <mergeCell ref="B535:B599"/>
    <mergeCell ref="C535:C599"/>
    <mergeCell ref="D535:D599"/>
    <mergeCell ref="E535:E599"/>
    <mergeCell ref="F535:F599"/>
    <mergeCell ref="G535:G599"/>
    <mergeCell ref="H535:H599"/>
    <mergeCell ref="I535:I599"/>
    <mergeCell ref="J535:J599"/>
    <mergeCell ref="K535:K599"/>
    <mergeCell ref="L535:L599"/>
    <mergeCell ref="M539:M540"/>
    <mergeCell ref="D523:D534"/>
    <mergeCell ref="E523:E534"/>
    <mergeCell ref="F523:F534"/>
    <mergeCell ref="G523:G534"/>
    <mergeCell ref="H523:H534"/>
    <mergeCell ref="I523:I534"/>
    <mergeCell ref="J523:J534"/>
    <mergeCell ref="M560:M563"/>
    <mergeCell ref="O560:O563"/>
    <mergeCell ref="M564:M567"/>
    <mergeCell ref="O564:O567"/>
    <mergeCell ref="M568:M571"/>
    <mergeCell ref="O568:O571"/>
    <mergeCell ref="M572:M575"/>
    <mergeCell ref="O572:O575"/>
    <mergeCell ref="O503:O506"/>
    <mergeCell ref="M507:M510"/>
    <mergeCell ref="O507:O510"/>
    <mergeCell ref="M511:M514"/>
    <mergeCell ref="O511:O514"/>
    <mergeCell ref="M515:M518"/>
    <mergeCell ref="O515:O518"/>
    <mergeCell ref="M519:M522"/>
    <mergeCell ref="O519:O522"/>
    <mergeCell ref="L523:L534"/>
    <mergeCell ref="M523:M526"/>
    <mergeCell ref="O523:O526"/>
    <mergeCell ref="M527:M530"/>
    <mergeCell ref="O527:O530"/>
    <mergeCell ref="M531:M534"/>
    <mergeCell ref="O531:O534"/>
    <mergeCell ref="K523:K534"/>
    <mergeCell ref="O539:O540"/>
    <mergeCell ref="M541:M542"/>
    <mergeCell ref="O541:O542"/>
    <mergeCell ref="A467:A534"/>
    <mergeCell ref="B467:B534"/>
    <mergeCell ref="C467:C502"/>
    <mergeCell ref="D467:D502"/>
    <mergeCell ref="E467:E502"/>
    <mergeCell ref="F467:F502"/>
    <mergeCell ref="G467:G502"/>
    <mergeCell ref="H467:H502"/>
    <mergeCell ref="I467:I502"/>
    <mergeCell ref="J467:J502"/>
    <mergeCell ref="K467:K502"/>
    <mergeCell ref="L467:L502"/>
    <mergeCell ref="M467:M470"/>
    <mergeCell ref="O467:O470"/>
    <mergeCell ref="M471:M474"/>
    <mergeCell ref="O471:O474"/>
    <mergeCell ref="M475:M478"/>
    <mergeCell ref="D503:D522"/>
    <mergeCell ref="E503:E522"/>
    <mergeCell ref="F503:F522"/>
    <mergeCell ref="G503:G522"/>
    <mergeCell ref="H503:H522"/>
    <mergeCell ref="I503:I522"/>
    <mergeCell ref="J503:J522"/>
    <mergeCell ref="K503:K522"/>
    <mergeCell ref="L503:L522"/>
    <mergeCell ref="M503:M506"/>
    <mergeCell ref="C523:C534"/>
    <mergeCell ref="M499:M502"/>
    <mergeCell ref="M491:M494"/>
    <mergeCell ref="O491:O494"/>
    <mergeCell ref="M495:M498"/>
    <mergeCell ref="O495:O498"/>
    <mergeCell ref="J463:J466"/>
    <mergeCell ref="K463:K466"/>
    <mergeCell ref="L463:L466"/>
    <mergeCell ref="M463:M466"/>
    <mergeCell ref="O463:O466"/>
    <mergeCell ref="J447:J450"/>
    <mergeCell ref="K447:K450"/>
    <mergeCell ref="L447:L450"/>
    <mergeCell ref="M447:M450"/>
    <mergeCell ref="O447:O450"/>
    <mergeCell ref="O451:O454"/>
    <mergeCell ref="M479:M482"/>
    <mergeCell ref="J455:J458"/>
    <mergeCell ref="K455:K458"/>
    <mergeCell ref="L455:L458"/>
    <mergeCell ref="M455:M458"/>
    <mergeCell ref="O455:O458"/>
    <mergeCell ref="O475:O478"/>
    <mergeCell ref="J445:J446"/>
    <mergeCell ref="K445:K446"/>
    <mergeCell ref="L445:L446"/>
    <mergeCell ref="M445:M446"/>
    <mergeCell ref="O445:O446"/>
    <mergeCell ref="O479:O482"/>
    <mergeCell ref="J437:J440"/>
    <mergeCell ref="K437:K440"/>
    <mergeCell ref="L437:L440"/>
    <mergeCell ref="M437:M440"/>
    <mergeCell ref="O437:O440"/>
    <mergeCell ref="H441:H444"/>
    <mergeCell ref="I441:I444"/>
    <mergeCell ref="M483:M486"/>
    <mergeCell ref="O483:O486"/>
    <mergeCell ref="M487:M490"/>
    <mergeCell ref="O487:O490"/>
    <mergeCell ref="O499:O502"/>
    <mergeCell ref="C503:C522"/>
    <mergeCell ref="J441:J444"/>
    <mergeCell ref="K441:K444"/>
    <mergeCell ref="L441:L444"/>
    <mergeCell ref="M441:M444"/>
    <mergeCell ref="O441:O444"/>
    <mergeCell ref="J429:J432"/>
    <mergeCell ref="K429:K432"/>
    <mergeCell ref="L429:L432"/>
    <mergeCell ref="M429:M432"/>
    <mergeCell ref="O429:O432"/>
    <mergeCell ref="H433:H436"/>
    <mergeCell ref="I433:I436"/>
    <mergeCell ref="J433:J436"/>
    <mergeCell ref="K433:K436"/>
    <mergeCell ref="L433:L436"/>
    <mergeCell ref="M433:M436"/>
    <mergeCell ref="O433:O436"/>
    <mergeCell ref="H451:H454"/>
    <mergeCell ref="I451:I454"/>
    <mergeCell ref="J451:J454"/>
    <mergeCell ref="K451:K454"/>
    <mergeCell ref="L451:L454"/>
    <mergeCell ref="M451:M454"/>
    <mergeCell ref="H459:H462"/>
    <mergeCell ref="I459:I462"/>
    <mergeCell ref="J459:J462"/>
    <mergeCell ref="K459:K462"/>
    <mergeCell ref="L459:L462"/>
    <mergeCell ref="M459:M462"/>
    <mergeCell ref="O459:O462"/>
    <mergeCell ref="A429:A466"/>
    <mergeCell ref="B429:B466"/>
    <mergeCell ref="C429:C446"/>
    <mergeCell ref="D429:D446"/>
    <mergeCell ref="E429:E446"/>
    <mergeCell ref="F429:F446"/>
    <mergeCell ref="G429:G446"/>
    <mergeCell ref="H429:H432"/>
    <mergeCell ref="I429:I432"/>
    <mergeCell ref="H437:H440"/>
    <mergeCell ref="I437:I440"/>
    <mergeCell ref="H445:H446"/>
    <mergeCell ref="I445:I446"/>
    <mergeCell ref="H455:H458"/>
    <mergeCell ref="I455:I458"/>
    <mergeCell ref="H463:H466"/>
    <mergeCell ref="I463:I466"/>
    <mergeCell ref="C447:C466"/>
    <mergeCell ref="D447:D466"/>
    <mergeCell ref="E447:E466"/>
    <mergeCell ref="F447:F466"/>
    <mergeCell ref="G447:G466"/>
    <mergeCell ref="H447:H450"/>
    <mergeCell ref="I447:I450"/>
    <mergeCell ref="M421:M424"/>
    <mergeCell ref="O421:O424"/>
    <mergeCell ref="I425:I428"/>
    <mergeCell ref="J425:J428"/>
    <mergeCell ref="M425:M428"/>
    <mergeCell ref="O425:O428"/>
    <mergeCell ref="M397:M400"/>
    <mergeCell ref="O397:O400"/>
    <mergeCell ref="C401:C428"/>
    <mergeCell ref="D401:D428"/>
    <mergeCell ref="E401:E428"/>
    <mergeCell ref="F401:F428"/>
    <mergeCell ref="G401:G412"/>
    <mergeCell ref="H401:H428"/>
    <mergeCell ref="I401:I404"/>
    <mergeCell ref="J401:J404"/>
    <mergeCell ref="K401:K428"/>
    <mergeCell ref="L401:L428"/>
    <mergeCell ref="M401:M404"/>
    <mergeCell ref="O401:O404"/>
    <mergeCell ref="I405:I408"/>
    <mergeCell ref="J405:J408"/>
    <mergeCell ref="M405:M408"/>
    <mergeCell ref="O405:O408"/>
    <mergeCell ref="G413:G428"/>
    <mergeCell ref="I413:I416"/>
    <mergeCell ref="J413:J416"/>
    <mergeCell ref="M413:M416"/>
    <mergeCell ref="O413:O416"/>
    <mergeCell ref="I417:I420"/>
    <mergeCell ref="M417:M420"/>
    <mergeCell ref="O417:O420"/>
    <mergeCell ref="A369:A428"/>
    <mergeCell ref="B369:B428"/>
    <mergeCell ref="H369:H388"/>
    <mergeCell ref="J417:J420"/>
    <mergeCell ref="C369:C400"/>
    <mergeCell ref="D369:D400"/>
    <mergeCell ref="E369:E400"/>
    <mergeCell ref="F369:F400"/>
    <mergeCell ref="G369:G400"/>
    <mergeCell ref="I421:I424"/>
    <mergeCell ref="J421:J424"/>
    <mergeCell ref="C364:C368"/>
    <mergeCell ref="D364:D368"/>
    <mergeCell ref="E364:E368"/>
    <mergeCell ref="F364:F368"/>
    <mergeCell ref="G364:G368"/>
    <mergeCell ref="H364:H367"/>
    <mergeCell ref="I364:I367"/>
    <mergeCell ref="J364:J367"/>
    <mergeCell ref="K364:K367"/>
    <mergeCell ref="M385:M388"/>
    <mergeCell ref="O385:O388"/>
    <mergeCell ref="M389:M392"/>
    <mergeCell ref="O389:O392"/>
    <mergeCell ref="M369:M372"/>
    <mergeCell ref="O369:O372"/>
    <mergeCell ref="M373:M376"/>
    <mergeCell ref="O373:O376"/>
    <mergeCell ref="M377:M380"/>
    <mergeCell ref="O377:O380"/>
    <mergeCell ref="L364:L367"/>
    <mergeCell ref="M381:M384"/>
    <mergeCell ref="F354:F358"/>
    <mergeCell ref="G354:G358"/>
    <mergeCell ref="H354:H357"/>
    <mergeCell ref="I354:I357"/>
    <mergeCell ref="J354:J357"/>
    <mergeCell ref="K354:K357"/>
    <mergeCell ref="L354:L357"/>
    <mergeCell ref="O381:O384"/>
    <mergeCell ref="E359:E363"/>
    <mergeCell ref="F359:F363"/>
    <mergeCell ref="G359:G363"/>
    <mergeCell ref="H359:H362"/>
    <mergeCell ref="I359:I362"/>
    <mergeCell ref="J359:J362"/>
    <mergeCell ref="K359:K362"/>
    <mergeCell ref="L359:L362"/>
    <mergeCell ref="M335:M338"/>
    <mergeCell ref="H389:H400"/>
    <mergeCell ref="O335:O338"/>
    <mergeCell ref="A339:A368"/>
    <mergeCell ref="B339:B368"/>
    <mergeCell ref="C339:C343"/>
    <mergeCell ref="D339:D343"/>
    <mergeCell ref="E339:E343"/>
    <mergeCell ref="F339:F343"/>
    <mergeCell ref="G339:G343"/>
    <mergeCell ref="H339:H343"/>
    <mergeCell ref="I339:I343"/>
    <mergeCell ref="J339:J343"/>
    <mergeCell ref="K339:K343"/>
    <mergeCell ref="L339:L343"/>
    <mergeCell ref="C344:C363"/>
    <mergeCell ref="D344:D363"/>
    <mergeCell ref="E344:E348"/>
    <mergeCell ref="F344:F348"/>
    <mergeCell ref="G344:G348"/>
    <mergeCell ref="H344:H347"/>
    <mergeCell ref="I344:I347"/>
    <mergeCell ref="J344:J347"/>
    <mergeCell ref="K344:K347"/>
    <mergeCell ref="L344:L347"/>
    <mergeCell ref="E349:E353"/>
    <mergeCell ref="F349:F353"/>
    <mergeCell ref="G349:G353"/>
    <mergeCell ref="H349:H352"/>
    <mergeCell ref="I349:I352"/>
    <mergeCell ref="J349:J352"/>
    <mergeCell ref="K349:K352"/>
    <mergeCell ref="L349:L352"/>
    <mergeCell ref="E354:E358"/>
    <mergeCell ref="M327:M330"/>
    <mergeCell ref="O327:O330"/>
    <mergeCell ref="H331:H334"/>
    <mergeCell ref="I331:I334"/>
    <mergeCell ref="J331:J334"/>
    <mergeCell ref="K331:K334"/>
    <mergeCell ref="L331:L334"/>
    <mergeCell ref="M331:M334"/>
    <mergeCell ref="O331:O334"/>
    <mergeCell ref="C317:C338"/>
    <mergeCell ref="D317:D338"/>
    <mergeCell ref="E317:E338"/>
    <mergeCell ref="F317:F338"/>
    <mergeCell ref="G317:G338"/>
    <mergeCell ref="H317:H320"/>
    <mergeCell ref="I317:I320"/>
    <mergeCell ref="J317:J320"/>
    <mergeCell ref="K317:K320"/>
    <mergeCell ref="L317:L320"/>
    <mergeCell ref="M317:M320"/>
    <mergeCell ref="O317:O320"/>
    <mergeCell ref="M321:M323"/>
    <mergeCell ref="O321:O323"/>
    <mergeCell ref="H324:H326"/>
    <mergeCell ref="I324:I326"/>
    <mergeCell ref="J324:J326"/>
    <mergeCell ref="K324:K326"/>
    <mergeCell ref="L324:L326"/>
    <mergeCell ref="M324:M326"/>
    <mergeCell ref="O324:O326"/>
    <mergeCell ref="K321:K323"/>
    <mergeCell ref="L321:L323"/>
    <mergeCell ref="I306:I309"/>
    <mergeCell ref="J306:J309"/>
    <mergeCell ref="K306:K309"/>
    <mergeCell ref="L306:L309"/>
    <mergeCell ref="M306:M309"/>
    <mergeCell ref="O306:O309"/>
    <mergeCell ref="B310:B316"/>
    <mergeCell ref="C310:C316"/>
    <mergeCell ref="D310:D316"/>
    <mergeCell ref="E310:E316"/>
    <mergeCell ref="G310:G316"/>
    <mergeCell ref="I310:I311"/>
    <mergeCell ref="J310:J311"/>
    <mergeCell ref="K310:K311"/>
    <mergeCell ref="L310:L311"/>
    <mergeCell ref="M310:M311"/>
    <mergeCell ref="O310:O311"/>
    <mergeCell ref="I312:I315"/>
    <mergeCell ref="J312:J315"/>
    <mergeCell ref="K312:K315"/>
    <mergeCell ref="L312:L315"/>
    <mergeCell ref="H310:H316"/>
    <mergeCell ref="M312:M315"/>
    <mergeCell ref="O312:O315"/>
    <mergeCell ref="M299:M302"/>
    <mergeCell ref="O299:O302"/>
    <mergeCell ref="M303:M305"/>
    <mergeCell ref="O303:O305"/>
    <mergeCell ref="K287:K289"/>
    <mergeCell ref="L287:L289"/>
    <mergeCell ref="M287:M289"/>
    <mergeCell ref="O287:O289"/>
    <mergeCell ref="B290:B309"/>
    <mergeCell ref="C290:C309"/>
    <mergeCell ref="D290:D309"/>
    <mergeCell ref="E290:E309"/>
    <mergeCell ref="F290:F316"/>
    <mergeCell ref="G290:G309"/>
    <mergeCell ref="H290:H293"/>
    <mergeCell ref="I290:I293"/>
    <mergeCell ref="J290:J293"/>
    <mergeCell ref="K290:K293"/>
    <mergeCell ref="L290:L293"/>
    <mergeCell ref="M290:M293"/>
    <mergeCell ref="O290:O293"/>
    <mergeCell ref="H294:H297"/>
    <mergeCell ref="I294:I297"/>
    <mergeCell ref="J294:J297"/>
    <mergeCell ref="K294:K297"/>
    <mergeCell ref="L294:L297"/>
    <mergeCell ref="M294:M297"/>
    <mergeCell ref="O294:O297"/>
    <mergeCell ref="B287:B289"/>
    <mergeCell ref="C287:C289"/>
    <mergeCell ref="D287:D289"/>
    <mergeCell ref="E287:E289"/>
    <mergeCell ref="I287:I289"/>
    <mergeCell ref="J287:J289"/>
    <mergeCell ref="H275:H277"/>
    <mergeCell ref="I275:I277"/>
    <mergeCell ref="J275:J277"/>
    <mergeCell ref="K275:K277"/>
    <mergeCell ref="L275:L277"/>
    <mergeCell ref="M275:M277"/>
    <mergeCell ref="O275:O277"/>
    <mergeCell ref="C278:C286"/>
    <mergeCell ref="D278:D286"/>
    <mergeCell ref="E278:E286"/>
    <mergeCell ref="F278:F286"/>
    <mergeCell ref="G278:G286"/>
    <mergeCell ref="H280:H281"/>
    <mergeCell ref="I280:I281"/>
    <mergeCell ref="J280:J281"/>
    <mergeCell ref="K280:K281"/>
    <mergeCell ref="L280:L281"/>
    <mergeCell ref="M280:M281"/>
    <mergeCell ref="O280:O281"/>
    <mergeCell ref="N269:N271"/>
    <mergeCell ref="O269:O271"/>
    <mergeCell ref="H272:H273"/>
    <mergeCell ref="I272:I273"/>
    <mergeCell ref="J272:J273"/>
    <mergeCell ref="K272:K273"/>
    <mergeCell ref="L272:L273"/>
    <mergeCell ref="M272:M273"/>
    <mergeCell ref="O272:O273"/>
    <mergeCell ref="I263:I264"/>
    <mergeCell ref="J263:J264"/>
    <mergeCell ref="K263:K264"/>
    <mergeCell ref="L263:L264"/>
    <mergeCell ref="M263:M264"/>
    <mergeCell ref="O263:O264"/>
    <mergeCell ref="H265:H268"/>
    <mergeCell ref="I265:I268"/>
    <mergeCell ref="J265:J268"/>
    <mergeCell ref="K265:K268"/>
    <mergeCell ref="L265:L268"/>
    <mergeCell ref="M265:M268"/>
    <mergeCell ref="O265:O268"/>
    <mergeCell ref="O252:O254"/>
    <mergeCell ref="H260:H262"/>
    <mergeCell ref="I260:I262"/>
    <mergeCell ref="J260:J262"/>
    <mergeCell ref="K260:K262"/>
    <mergeCell ref="L260:L262"/>
    <mergeCell ref="M260:M262"/>
    <mergeCell ref="O260:O262"/>
    <mergeCell ref="B244:B277"/>
    <mergeCell ref="A244:A277"/>
    <mergeCell ref="O240:O243"/>
    <mergeCell ref="C244:C277"/>
    <mergeCell ref="D244:D277"/>
    <mergeCell ref="E244:E277"/>
    <mergeCell ref="H244:H247"/>
    <mergeCell ref="I244:I247"/>
    <mergeCell ref="J244:J247"/>
    <mergeCell ref="K244:K247"/>
    <mergeCell ref="L244:L247"/>
    <mergeCell ref="M244:M247"/>
    <mergeCell ref="O244:O247"/>
    <mergeCell ref="H248:H251"/>
    <mergeCell ref="I248:I251"/>
    <mergeCell ref="J248:J251"/>
    <mergeCell ref="K248:K251"/>
    <mergeCell ref="L248:L251"/>
    <mergeCell ref="M248:M251"/>
    <mergeCell ref="O248:O251"/>
    <mergeCell ref="H252:H254"/>
    <mergeCell ref="I252:I254"/>
    <mergeCell ref="J252:J254"/>
    <mergeCell ref="K252:K254"/>
    <mergeCell ref="M222:M225"/>
    <mergeCell ref="H227:H239"/>
    <mergeCell ref="I227:I239"/>
    <mergeCell ref="J227:J239"/>
    <mergeCell ref="K227:K239"/>
    <mergeCell ref="L227:L239"/>
    <mergeCell ref="M230:M233"/>
    <mergeCell ref="M234:M237"/>
    <mergeCell ref="A240:A243"/>
    <mergeCell ref="B240:B243"/>
    <mergeCell ref="C240:C243"/>
    <mergeCell ref="D240:D243"/>
    <mergeCell ref="E240:E243"/>
    <mergeCell ref="F240:F277"/>
    <mergeCell ref="G240:G277"/>
    <mergeCell ref="H240:H243"/>
    <mergeCell ref="I240:I243"/>
    <mergeCell ref="J240:J243"/>
    <mergeCell ref="K240:K243"/>
    <mergeCell ref="L240:L243"/>
    <mergeCell ref="M240:M243"/>
    <mergeCell ref="L252:L254"/>
    <mergeCell ref="M252:M254"/>
    <mergeCell ref="H263:H264"/>
    <mergeCell ref="H269:H271"/>
    <mergeCell ref="I269:I271"/>
    <mergeCell ref="J269:J271"/>
    <mergeCell ref="K269:K271"/>
    <mergeCell ref="L269:L271"/>
    <mergeCell ref="M269:M271"/>
    <mergeCell ref="J213:J220"/>
    <mergeCell ref="K213:K220"/>
    <mergeCell ref="L213:L220"/>
    <mergeCell ref="A222:A239"/>
    <mergeCell ref="B222:B239"/>
    <mergeCell ref="C222:C239"/>
    <mergeCell ref="D222:D239"/>
    <mergeCell ref="E222:E239"/>
    <mergeCell ref="F222:F239"/>
    <mergeCell ref="G222:G239"/>
    <mergeCell ref="H222:H226"/>
    <mergeCell ref="I222:I226"/>
    <mergeCell ref="J222:J226"/>
    <mergeCell ref="K222:K226"/>
    <mergeCell ref="L222:L226"/>
    <mergeCell ref="A213:A221"/>
    <mergeCell ref="B213:B221"/>
    <mergeCell ref="C213:C220"/>
    <mergeCell ref="D213:D220"/>
    <mergeCell ref="E213:E220"/>
    <mergeCell ref="F213:F220"/>
    <mergeCell ref="G213:G220"/>
    <mergeCell ref="H213:H221"/>
    <mergeCell ref="I213:I220"/>
    <mergeCell ref="J202:J204"/>
    <mergeCell ref="K202:K204"/>
    <mergeCell ref="L202:L204"/>
    <mergeCell ref="M202:M204"/>
    <mergeCell ref="C205:C212"/>
    <mergeCell ref="D205:D212"/>
    <mergeCell ref="E205:E212"/>
    <mergeCell ref="F205:F212"/>
    <mergeCell ref="G205:G212"/>
    <mergeCell ref="H205:H208"/>
    <mergeCell ref="I205:I208"/>
    <mergeCell ref="J205:J208"/>
    <mergeCell ref="K205:K208"/>
    <mergeCell ref="L205:L208"/>
    <mergeCell ref="M205:M208"/>
    <mergeCell ref="H209:H212"/>
    <mergeCell ref="I209:I212"/>
    <mergeCell ref="J209:J212"/>
    <mergeCell ref="K209:K212"/>
    <mergeCell ref="L209:L212"/>
    <mergeCell ref="M209:M212"/>
    <mergeCell ref="J198:J199"/>
    <mergeCell ref="K198:K199"/>
    <mergeCell ref="L198:L199"/>
    <mergeCell ref="M198:M199"/>
    <mergeCell ref="I200:I201"/>
    <mergeCell ref="J200:J201"/>
    <mergeCell ref="K200:K201"/>
    <mergeCell ref="L200:L201"/>
    <mergeCell ref="M200:M201"/>
    <mergeCell ref="J188:J195"/>
    <mergeCell ref="K188:K195"/>
    <mergeCell ref="L188:L195"/>
    <mergeCell ref="M189:M192"/>
    <mergeCell ref="M193:M194"/>
    <mergeCell ref="H196:H197"/>
    <mergeCell ref="I196:I197"/>
    <mergeCell ref="J196:J197"/>
    <mergeCell ref="K196:K197"/>
    <mergeCell ref="L196:L197"/>
    <mergeCell ref="M196:M197"/>
    <mergeCell ref="A188:A212"/>
    <mergeCell ref="B188:B212"/>
    <mergeCell ref="C188:C204"/>
    <mergeCell ref="D188:D204"/>
    <mergeCell ref="E188:E204"/>
    <mergeCell ref="F188:F204"/>
    <mergeCell ref="G188:G204"/>
    <mergeCell ref="H188:H195"/>
    <mergeCell ref="I188:I195"/>
    <mergeCell ref="H198:H204"/>
    <mergeCell ref="I198:I199"/>
    <mergeCell ref="I202:I204"/>
    <mergeCell ref="O176:O177"/>
    <mergeCell ref="A178:A187"/>
    <mergeCell ref="B178:B187"/>
    <mergeCell ref="C178:C187"/>
    <mergeCell ref="D178:D187"/>
    <mergeCell ref="E178:E187"/>
    <mergeCell ref="F178:F187"/>
    <mergeCell ref="G178:G187"/>
    <mergeCell ref="H178:H181"/>
    <mergeCell ref="I178:I181"/>
    <mergeCell ref="J178:J181"/>
    <mergeCell ref="K178:K181"/>
    <mergeCell ref="L178:L181"/>
    <mergeCell ref="M178:M181"/>
    <mergeCell ref="O178:O181"/>
    <mergeCell ref="H182:H187"/>
    <mergeCell ref="I182:I187"/>
    <mergeCell ref="J182:J187"/>
    <mergeCell ref="K182:K187"/>
    <mergeCell ref="L182:L187"/>
    <mergeCell ref="M182:M183"/>
    <mergeCell ref="M185:M186"/>
    <mergeCell ref="G173:G175"/>
    <mergeCell ref="H173:H175"/>
    <mergeCell ref="I173:I175"/>
    <mergeCell ref="J173:J175"/>
    <mergeCell ref="K173:K175"/>
    <mergeCell ref="L173:L175"/>
    <mergeCell ref="C176:C177"/>
    <mergeCell ref="D176:D177"/>
    <mergeCell ref="E176:E177"/>
    <mergeCell ref="F176:F177"/>
    <mergeCell ref="G176:G177"/>
    <mergeCell ref="H176:H177"/>
    <mergeCell ref="I176:I177"/>
    <mergeCell ref="J176:J177"/>
    <mergeCell ref="K176:K177"/>
    <mergeCell ref="L176:L177"/>
    <mergeCell ref="M155:M156"/>
    <mergeCell ref="N155:N156"/>
    <mergeCell ref="M162:M163"/>
    <mergeCell ref="H166:H168"/>
    <mergeCell ref="I166:I168"/>
    <mergeCell ref="J166:J168"/>
    <mergeCell ref="K166:K168"/>
    <mergeCell ref="L166:L168"/>
    <mergeCell ref="A169:A177"/>
    <mergeCell ref="B169:B177"/>
    <mergeCell ref="C169:C172"/>
    <mergeCell ref="D169:D172"/>
    <mergeCell ref="E169:E172"/>
    <mergeCell ref="F169:F172"/>
    <mergeCell ref="G169:G172"/>
    <mergeCell ref="H169:H172"/>
    <mergeCell ref="I169:I172"/>
    <mergeCell ref="J169:J172"/>
    <mergeCell ref="K169:K172"/>
    <mergeCell ref="L169:L172"/>
    <mergeCell ref="C173:C175"/>
    <mergeCell ref="D173:D175"/>
    <mergeCell ref="E173:E175"/>
    <mergeCell ref="F173:F175"/>
    <mergeCell ref="J148:J149"/>
    <mergeCell ref="K148:K149"/>
    <mergeCell ref="L148:L149"/>
    <mergeCell ref="H150:H153"/>
    <mergeCell ref="I150:I153"/>
    <mergeCell ref="J150:J153"/>
    <mergeCell ref="K150:K153"/>
    <mergeCell ref="L150:L153"/>
    <mergeCell ref="A154:A168"/>
    <mergeCell ref="B154:B168"/>
    <mergeCell ref="C154:C168"/>
    <mergeCell ref="D154:D168"/>
    <mergeCell ref="E154:E168"/>
    <mergeCell ref="F154:F168"/>
    <mergeCell ref="G154:G168"/>
    <mergeCell ref="H154:H165"/>
    <mergeCell ref="I154:I165"/>
    <mergeCell ref="J154:J165"/>
    <mergeCell ref="K154:K165"/>
    <mergeCell ref="L154:L165"/>
    <mergeCell ref="A148:A153"/>
    <mergeCell ref="B148:B153"/>
    <mergeCell ref="C148:C153"/>
    <mergeCell ref="D148:D153"/>
    <mergeCell ref="E148:E153"/>
    <mergeCell ref="F148:F153"/>
    <mergeCell ref="G148:G153"/>
    <mergeCell ref="H148:H149"/>
    <mergeCell ref="I148:I149"/>
    <mergeCell ref="G32:G34"/>
    <mergeCell ref="M32:M34"/>
    <mergeCell ref="M35:M37"/>
    <mergeCell ref="C39:C41"/>
    <mergeCell ref="D39:D41"/>
    <mergeCell ref="E39:E41"/>
    <mergeCell ref="F39:F41"/>
    <mergeCell ref="G39:G41"/>
    <mergeCell ref="H39:H41"/>
    <mergeCell ref="I39:I41"/>
    <mergeCell ref="J39:J41"/>
    <mergeCell ref="K39:K41"/>
    <mergeCell ref="L39:L41"/>
    <mergeCell ref="E28:E38"/>
    <mergeCell ref="F28:F38"/>
    <mergeCell ref="G35:G37"/>
    <mergeCell ref="H28:H38"/>
    <mergeCell ref="I28:I38"/>
    <mergeCell ref="J28:J38"/>
    <mergeCell ref="K28:K38"/>
    <mergeCell ref="L28:L38"/>
    <mergeCell ref="K13:K15"/>
    <mergeCell ref="L13:L15"/>
    <mergeCell ref="F9:F12"/>
    <mergeCell ref="G9:G12"/>
    <mergeCell ref="H9:H12"/>
    <mergeCell ref="I9:I12"/>
    <mergeCell ref="J9:J12"/>
    <mergeCell ref="K9:K12"/>
    <mergeCell ref="L9:L12"/>
    <mergeCell ref="G25:G27"/>
    <mergeCell ref="F17:F27"/>
    <mergeCell ref="M18:M20"/>
    <mergeCell ref="G21:G23"/>
    <mergeCell ref="M21:M23"/>
    <mergeCell ref="E16:E27"/>
    <mergeCell ref="G18:G20"/>
    <mergeCell ref="H17:H27"/>
    <mergeCell ref="I17:I27"/>
    <mergeCell ref="J17:J27"/>
    <mergeCell ref="K17:K27"/>
    <mergeCell ref="L17:L27"/>
    <mergeCell ref="M25:M27"/>
    <mergeCell ref="B3:B4"/>
    <mergeCell ref="A1:O1"/>
    <mergeCell ref="A2:L2"/>
    <mergeCell ref="M2:O2"/>
    <mergeCell ref="A3:A4"/>
    <mergeCell ref="J3:L3"/>
    <mergeCell ref="M3:O3"/>
    <mergeCell ref="D3:D4"/>
    <mergeCell ref="C3:C4"/>
    <mergeCell ref="E3:E4"/>
    <mergeCell ref="F3:F4"/>
    <mergeCell ref="G3:G4"/>
    <mergeCell ref="H3:H4"/>
    <mergeCell ref="I3:I4"/>
    <mergeCell ref="K5:K7"/>
    <mergeCell ref="L5:L7"/>
    <mergeCell ref="C9:C12"/>
    <mergeCell ref="D9:D12"/>
    <mergeCell ref="E9:E12"/>
    <mergeCell ref="N9:N12"/>
    <mergeCell ref="F71:F73"/>
    <mergeCell ref="G71:G73"/>
    <mergeCell ref="C74:C78"/>
    <mergeCell ref="D74:D78"/>
    <mergeCell ref="E74:E78"/>
    <mergeCell ref="F74:F78"/>
    <mergeCell ref="F81:F83"/>
    <mergeCell ref="G81:G83"/>
    <mergeCell ref="F5:F7"/>
    <mergeCell ref="G5:G7"/>
    <mergeCell ref="H5:H7"/>
    <mergeCell ref="I5:I7"/>
    <mergeCell ref="J5:J7"/>
    <mergeCell ref="A5:A15"/>
    <mergeCell ref="B5:B15"/>
    <mergeCell ref="C5:C7"/>
    <mergeCell ref="D5:D7"/>
    <mergeCell ref="E5:E7"/>
    <mergeCell ref="C13:C15"/>
    <mergeCell ref="D13:D15"/>
    <mergeCell ref="E13:E15"/>
    <mergeCell ref="F13:F15"/>
    <mergeCell ref="G13:G15"/>
    <mergeCell ref="H13:H15"/>
    <mergeCell ref="I13:I15"/>
    <mergeCell ref="J13:J15"/>
    <mergeCell ref="A16:A41"/>
    <mergeCell ref="B16:B41"/>
    <mergeCell ref="C16:C27"/>
    <mergeCell ref="D16:D27"/>
    <mergeCell ref="C28:C38"/>
    <mergeCell ref="D28:D38"/>
    <mergeCell ref="A42:A65"/>
    <mergeCell ref="B42:B65"/>
    <mergeCell ref="C42:C48"/>
    <mergeCell ref="D42:D48"/>
    <mergeCell ref="E42:E48"/>
    <mergeCell ref="F42:F48"/>
    <mergeCell ref="G42:G48"/>
    <mergeCell ref="H42:H43"/>
    <mergeCell ref="I42:I43"/>
    <mergeCell ref="E57:E65"/>
    <mergeCell ref="F57:F65"/>
    <mergeCell ref="H57:H65"/>
    <mergeCell ref="I57:I65"/>
    <mergeCell ref="D57:D65"/>
    <mergeCell ref="C57:C65"/>
    <mergeCell ref="G57:G65"/>
    <mergeCell ref="C49:C56"/>
    <mergeCell ref="D49:D56"/>
    <mergeCell ref="E49:E56"/>
    <mergeCell ref="F49:F56"/>
    <mergeCell ref="G49:G56"/>
    <mergeCell ref="H49:H56"/>
    <mergeCell ref="I49:I56"/>
    <mergeCell ref="E81:E83"/>
    <mergeCell ref="J57:J65"/>
    <mergeCell ref="K57:K65"/>
    <mergeCell ref="L57:L65"/>
    <mergeCell ref="C84:C85"/>
    <mergeCell ref="D84:D85"/>
    <mergeCell ref="E84:E85"/>
    <mergeCell ref="F84:F85"/>
    <mergeCell ref="G84:G85"/>
    <mergeCell ref="J66:J67"/>
    <mergeCell ref="K66:K67"/>
    <mergeCell ref="L66:L67"/>
    <mergeCell ref="D68:D70"/>
    <mergeCell ref="E68:E70"/>
    <mergeCell ref="F68:F70"/>
    <mergeCell ref="G68:G70"/>
    <mergeCell ref="H68:H70"/>
    <mergeCell ref="I68:I70"/>
    <mergeCell ref="J68:J70"/>
    <mergeCell ref="K68:K70"/>
    <mergeCell ref="L68:L70"/>
    <mergeCell ref="C66:C67"/>
    <mergeCell ref="C68:C70"/>
    <mergeCell ref="C71:C73"/>
    <mergeCell ref="G74:G78"/>
    <mergeCell ref="D79:D80"/>
    <mergeCell ref="E79:E80"/>
    <mergeCell ref="F79:F80"/>
    <mergeCell ref="G79:G80"/>
    <mergeCell ref="D81:D83"/>
    <mergeCell ref="C79:C80"/>
    <mergeCell ref="C81:C83"/>
    <mergeCell ref="K42:K43"/>
    <mergeCell ref="L42:L43"/>
    <mergeCell ref="H45:H48"/>
    <mergeCell ref="I45:I48"/>
    <mergeCell ref="J45:J48"/>
    <mergeCell ref="K45:K48"/>
    <mergeCell ref="L45:L48"/>
    <mergeCell ref="M45:M48"/>
    <mergeCell ref="O45:O48"/>
    <mergeCell ref="N71:N73"/>
    <mergeCell ref="O71:O73"/>
    <mergeCell ref="M49:M52"/>
    <mergeCell ref="O49:O52"/>
    <mergeCell ref="M53:M56"/>
    <mergeCell ref="O53:O56"/>
    <mergeCell ref="K49:K56"/>
    <mergeCell ref="H82:H83"/>
    <mergeCell ref="I82:I83"/>
    <mergeCell ref="J82:J83"/>
    <mergeCell ref="K82:K83"/>
    <mergeCell ref="L82:L83"/>
    <mergeCell ref="N74:N75"/>
    <mergeCell ref="O74:O75"/>
    <mergeCell ref="M57:M60"/>
    <mergeCell ref="O57:O60"/>
    <mergeCell ref="M61:M64"/>
    <mergeCell ref="O61:O64"/>
    <mergeCell ref="J42:J43"/>
    <mergeCell ref="J49:J56"/>
    <mergeCell ref="A93:A98"/>
    <mergeCell ref="B93:B98"/>
    <mergeCell ref="C93:C98"/>
    <mergeCell ref="D93:D98"/>
    <mergeCell ref="E93:E98"/>
    <mergeCell ref="F93:F98"/>
    <mergeCell ref="G93:G98"/>
    <mergeCell ref="H93:H98"/>
    <mergeCell ref="I93:I98"/>
    <mergeCell ref="J93:J98"/>
    <mergeCell ref="K93:K98"/>
    <mergeCell ref="L93:L98"/>
    <mergeCell ref="G87:G92"/>
    <mergeCell ref="H88:H90"/>
    <mergeCell ref="I89:I90"/>
    <mergeCell ref="J89:J90"/>
    <mergeCell ref="K89:K90"/>
    <mergeCell ref="L89:L90"/>
    <mergeCell ref="C87:C92"/>
    <mergeCell ref="D87:D92"/>
    <mergeCell ref="E87:E92"/>
    <mergeCell ref="F87:F92"/>
    <mergeCell ref="M89:M90"/>
    <mergeCell ref="A66:A92"/>
    <mergeCell ref="D66:D67"/>
    <mergeCell ref="E66:E67"/>
    <mergeCell ref="F66:F67"/>
    <mergeCell ref="O89:O90"/>
    <mergeCell ref="H91:H92"/>
    <mergeCell ref="B66:B92"/>
    <mergeCell ref="D71:D73"/>
    <mergeCell ref="E71:E73"/>
    <mergeCell ref="G66:G67"/>
    <mergeCell ref="H66:H67"/>
    <mergeCell ref="I66:I67"/>
    <mergeCell ref="L111:L123"/>
    <mergeCell ref="M111:M114"/>
    <mergeCell ref="O111:O114"/>
    <mergeCell ref="M115:M116"/>
    <mergeCell ref="M120:M123"/>
    <mergeCell ref="O120:O123"/>
    <mergeCell ref="A99:A110"/>
    <mergeCell ref="B99:B110"/>
    <mergeCell ref="C99:C110"/>
    <mergeCell ref="D99:D110"/>
    <mergeCell ref="E99:E110"/>
    <mergeCell ref="F99:F110"/>
    <mergeCell ref="G99:G110"/>
    <mergeCell ref="H99:H110"/>
    <mergeCell ref="I99:I110"/>
    <mergeCell ref="J99:J110"/>
    <mergeCell ref="K99:K110"/>
    <mergeCell ref="L99:L110"/>
    <mergeCell ref="M99:M102"/>
    <mergeCell ref="H137:H141"/>
    <mergeCell ref="I137:I141"/>
    <mergeCell ref="J137:J141"/>
    <mergeCell ref="K137:K141"/>
    <mergeCell ref="L137:L141"/>
    <mergeCell ref="M137:M138"/>
    <mergeCell ref="O99:O102"/>
    <mergeCell ref="M103:M106"/>
    <mergeCell ref="O103:O106"/>
    <mergeCell ref="M107:M110"/>
    <mergeCell ref="O107:O110"/>
    <mergeCell ref="O21:O23"/>
    <mergeCell ref="J142:J145"/>
    <mergeCell ref="K142:K145"/>
    <mergeCell ref="L142:L145"/>
    <mergeCell ref="M142:M145"/>
    <mergeCell ref="A142:A146"/>
    <mergeCell ref="B142:B146"/>
    <mergeCell ref="C142:C146"/>
    <mergeCell ref="D142:D146"/>
    <mergeCell ref="E142:E146"/>
    <mergeCell ref="F142:F146"/>
    <mergeCell ref="G142:G146"/>
    <mergeCell ref="H142:H145"/>
    <mergeCell ref="I142:I145"/>
    <mergeCell ref="A132:A141"/>
    <mergeCell ref="B132:B141"/>
    <mergeCell ref="C132:C141"/>
    <mergeCell ref="D132:D141"/>
    <mergeCell ref="E132:E141"/>
    <mergeCell ref="F132:F141"/>
    <mergeCell ref="G132:G141"/>
    <mergeCell ref="A124:A131"/>
    <mergeCell ref="B124:B131"/>
    <mergeCell ref="C124:C131"/>
    <mergeCell ref="D124:D131"/>
    <mergeCell ref="E124:E131"/>
    <mergeCell ref="F124:F131"/>
    <mergeCell ref="G124:G131"/>
    <mergeCell ref="H124:H131"/>
    <mergeCell ref="M129:M131"/>
    <mergeCell ref="G111:G123"/>
    <mergeCell ref="H111:H123"/>
    <mergeCell ref="I111:I123"/>
    <mergeCell ref="J111:J123"/>
    <mergeCell ref="K111:K123"/>
    <mergeCell ref="H132:H133"/>
    <mergeCell ref="H135:H136"/>
    <mergeCell ref="I135:I136"/>
    <mergeCell ref="J135:J136"/>
    <mergeCell ref="K135:K136"/>
    <mergeCell ref="L135:L136"/>
    <mergeCell ref="M135:M136"/>
    <mergeCell ref="A111:A123"/>
    <mergeCell ref="B111:B123"/>
    <mergeCell ref="C111:C123"/>
    <mergeCell ref="D111:D123"/>
    <mergeCell ref="E111:E123"/>
    <mergeCell ref="F111:F123"/>
  </mergeCells>
  <phoneticPr fontId="1" type="noConversion"/>
  <dataValidations count="1">
    <dataValidation type="list" allowBlank="1" showInputMessage="1" showErrorMessage="1" sqref="N42:N71 N188:N269 N272:N534 N609:N691 N74 N76:N168" xr:uid="{00000000-0002-0000-0000-000000000000}">
      <formula1>"TM1, TM2, TM3, TM4"</formula1>
    </dataValidation>
  </dataValidations>
  <pageMargins left="0.25" right="0.25" top="0.75" bottom="0.75" header="0.3" footer="0.3"/>
  <pageSetup scale="47"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'C:\Users\sibel.gutiq\Desktop\2025\DIEKP\Plani i punes\Plani Institucional 2026-2028\22.12.2025\[Feta.xlsx]Sheet1'!#REF!</xm:f>
          </x14:formula1>
          <xm:sqref>N4</xm:sqref>
        </x14:dataValidation>
        <x14:dataValidation type="list" allowBlank="1" showInputMessage="1" showErrorMessage="1" xr:uid="{00000000-0002-0000-0000-000002000000}">
          <x14:formula1>
            <xm:f>'C:\Users\sibel.gutiq\Desktop\[Plani Institucionale 2026-2028 MAPL.xlsx]Sheet1'!#REF!</xm:f>
          </x14:formula1>
          <xm:sqref>N169:N187 N13:N41 N5:N9</xm:sqref>
        </x14:dataValidation>
        <x14:dataValidation type="list" allowBlank="1" showInputMessage="1" showErrorMessage="1" xr:uid="{00000000-0002-0000-0000-000003000000}">
          <x14:formula1>
            <xm:f>'C:\Users\vlora.tafili\Desktop\PI FINAL\[Plani Institucional 2026-2028 MAPL 12.01.2026, FINALE copy.xlsx]Sheet1'!#REF!</xm:f>
          </x14:formula1>
          <xm:sqref>N535:N608</xm:sqref>
        </x14:dataValidation>
        <x14:dataValidation type="list" allowBlank="1" showInputMessage="1" showErrorMessage="1" xr:uid="{00000000-0002-0000-0000-000004000000}">
          <x14:formula1>
            <xm:f>'C:\Users\sibel.gutiq\Desktop\2025\DIEKP\Plani i punes\Plani Institucional 2026-2028\22.12.2025\[Plani Institucionale 2026-2028 MAPL - DKP.xlsx]Sheet1'!#REF!</xm:f>
          </x14:formula1>
          <xm:sqref>N692:N748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4:D7"/>
  <sheetViews>
    <sheetView workbookViewId="0">
      <selection activeCell="H13" sqref="H13"/>
    </sheetView>
  </sheetViews>
  <sheetFormatPr defaultRowHeight="15" x14ac:dyDescent="0.25"/>
  <sheetData>
    <row r="4" spans="4:4" x14ac:dyDescent="0.25">
      <c r="D4" t="s">
        <v>0</v>
      </c>
    </row>
    <row r="5" spans="4:4" x14ac:dyDescent="0.25">
      <c r="D5" t="s">
        <v>1</v>
      </c>
    </row>
    <row r="6" spans="4:4" x14ac:dyDescent="0.25">
      <c r="D6" t="s">
        <v>7</v>
      </c>
    </row>
    <row r="7" spans="4:4" x14ac:dyDescent="0.25">
      <c r="D7"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Plani Institucional</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Comment</dc:creator>
  <cp:lastModifiedBy>Sibel Gutiq</cp:lastModifiedBy>
  <cp:lastPrinted>2026-02-18T08:45:29Z</cp:lastPrinted>
  <dcterms:created xsi:type="dcterms:W3CDTF">2025-06-17T16:27:46Z</dcterms:created>
  <dcterms:modified xsi:type="dcterms:W3CDTF">2026-04-28T08:45:16Z</dcterms:modified>
</cp:coreProperties>
</file>