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ibel.gutiq\Desktop\2026\Plani Institucional 2026-2028\"/>
    </mc:Choice>
  </mc:AlternateContent>
  <xr:revisionPtr revIDLastSave="0" documentId="13_ncr:1_{2328DA0A-961A-4F8D-A764-DE7569A88CF8}" xr6:coauthVersionLast="47" xr6:coauthVersionMax="47" xr10:uidLastSave="{00000000-0000-0000-0000-000000000000}"/>
  <bookViews>
    <workbookView xWindow="-120" yWindow="-120" windowWidth="29040" windowHeight="15720" xr2:uid="{00000000-000D-0000-FFFF-FFFF00000000}"/>
  </bookViews>
  <sheets>
    <sheet name="Plani Institucional" sheetId="1" r:id="rId1"/>
    <sheet name="Sheet1"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393" i="1" l="1"/>
  <c r="O65" i="1" l="1"/>
  <c r="O66" i="1"/>
  <c r="O239" i="1" l="1"/>
  <c r="O238" i="1"/>
  <c r="O237" i="1"/>
  <c r="O236" i="1"/>
  <c r="O235" i="1"/>
  <c r="O234" i="1"/>
  <c r="O233" i="1"/>
  <c r="O232" i="1"/>
  <c r="O231" i="1"/>
  <c r="O230" i="1"/>
  <c r="O229" i="1"/>
  <c r="O228" i="1"/>
  <c r="O227"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226" i="1"/>
  <c r="O748" i="1" l="1"/>
  <c r="O744" i="1"/>
  <c r="O740" i="1"/>
  <c r="O736" i="1"/>
  <c r="O732" i="1"/>
  <c r="O728" i="1"/>
  <c r="O724" i="1"/>
  <c r="O720" i="1"/>
  <c r="O716" i="1"/>
  <c r="O712" i="1"/>
  <c r="O708" i="1"/>
  <c r="O704" i="1"/>
  <c r="O700" i="1"/>
  <c r="O696" i="1"/>
  <c r="O692" i="1"/>
  <c r="O691" i="1"/>
  <c r="O689" i="1"/>
  <c r="O663" i="1"/>
  <c r="O660" i="1"/>
  <c r="O659" i="1"/>
  <c r="O658" i="1"/>
  <c r="O654" i="1"/>
  <c r="O650" i="1"/>
  <c r="O646" i="1"/>
  <c r="O642" i="1"/>
  <c r="O638" i="1"/>
  <c r="O634" i="1"/>
  <c r="O630" i="1"/>
  <c r="O629" i="1"/>
  <c r="O625" i="1"/>
  <c r="O621" i="1"/>
  <c r="O617" i="1"/>
  <c r="O613" i="1"/>
  <c r="O609" i="1"/>
  <c r="O545" i="1"/>
  <c r="O538" i="1"/>
  <c r="O537" i="1"/>
  <c r="O536" i="1"/>
  <c r="O535" i="1"/>
  <c r="O531" i="1"/>
  <c r="O527" i="1"/>
  <c r="O523" i="1"/>
  <c r="O519" i="1"/>
  <c r="O515" i="1"/>
  <c r="O511" i="1"/>
  <c r="O507" i="1"/>
  <c r="O503" i="1"/>
  <c r="O499" i="1"/>
  <c r="O495" i="1"/>
  <c r="O491" i="1"/>
  <c r="O487" i="1"/>
  <c r="O483" i="1"/>
  <c r="O479" i="1"/>
  <c r="O475" i="1"/>
  <c r="O471" i="1"/>
  <c r="O467" i="1"/>
  <c r="O463" i="1"/>
  <c r="O459" i="1"/>
  <c r="O455" i="1"/>
  <c r="O451" i="1"/>
  <c r="O447" i="1"/>
  <c r="O445" i="1"/>
  <c r="O441" i="1"/>
  <c r="O437" i="1"/>
  <c r="O433" i="1"/>
  <c r="O429" i="1"/>
  <c r="O425" i="1"/>
  <c r="O421" i="1"/>
  <c r="O417" i="1"/>
  <c r="O413" i="1"/>
  <c r="O412" i="1"/>
  <c r="O411" i="1"/>
  <c r="O410" i="1"/>
  <c r="O409" i="1"/>
  <c r="O405" i="1"/>
  <c r="O401" i="1"/>
  <c r="O397" i="1"/>
  <c r="O389" i="1"/>
  <c r="O385" i="1"/>
  <c r="O381" i="1"/>
  <c r="O377" i="1"/>
  <c r="O373" i="1"/>
  <c r="O369" i="1"/>
  <c r="O368" i="1"/>
  <c r="O367" i="1"/>
  <c r="O366" i="1"/>
  <c r="O365" i="1"/>
  <c r="O364" i="1"/>
  <c r="O362" i="1"/>
  <c r="O361" i="1"/>
  <c r="O360" i="1"/>
  <c r="O359" i="1"/>
  <c r="O358" i="1"/>
  <c r="O363" i="1" s="1"/>
  <c r="O357" i="1"/>
  <c r="O356" i="1"/>
  <c r="O355" i="1"/>
  <c r="O354" i="1"/>
  <c r="O353" i="1"/>
  <c r="O352" i="1"/>
  <c r="O351" i="1"/>
  <c r="O350" i="1"/>
  <c r="O349" i="1"/>
  <c r="O348" i="1"/>
  <c r="O347" i="1"/>
  <c r="O346" i="1"/>
  <c r="O345" i="1"/>
  <c r="O344" i="1"/>
  <c r="O343" i="1"/>
  <c r="O342" i="1"/>
  <c r="O341" i="1"/>
  <c r="O340" i="1"/>
  <c r="O339" i="1"/>
  <c r="O187" i="1"/>
  <c r="O186" i="1"/>
  <c r="O185" i="1"/>
  <c r="O184" i="1"/>
  <c r="O183" i="1"/>
  <c r="O182" i="1"/>
  <c r="O178"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5" i="1" l="1"/>
  <c r="O144" i="1"/>
  <c r="O143" i="1"/>
  <c r="O142" i="1"/>
  <c r="O141" i="1"/>
  <c r="O140" i="1"/>
  <c r="O139" i="1"/>
  <c r="O138" i="1"/>
  <c r="O137" i="1"/>
  <c r="O136" i="1"/>
  <c r="O135" i="1"/>
  <c r="O134" i="1"/>
  <c r="O133" i="1"/>
  <c r="O132" i="1"/>
  <c r="O131" i="1"/>
  <c r="O130" i="1"/>
  <c r="O129" i="1"/>
  <c r="O128" i="1"/>
  <c r="O127" i="1"/>
  <c r="O126" i="1"/>
  <c r="O125" i="1"/>
  <c r="O124" i="1"/>
  <c r="O120" i="1"/>
  <c r="O119" i="1"/>
  <c r="O118" i="1"/>
  <c r="O117" i="1"/>
  <c r="O116" i="1"/>
  <c r="O115" i="1"/>
  <c r="O111" i="1"/>
  <c r="O107" i="1"/>
  <c r="O103" i="1"/>
  <c r="O99" i="1"/>
  <c r="O98" i="1"/>
  <c r="O97" i="1"/>
  <c r="O96" i="1"/>
  <c r="O95" i="1"/>
  <c r="O94" i="1"/>
  <c r="O93" i="1"/>
  <c r="O92" i="1"/>
  <c r="O91" i="1"/>
  <c r="O89" i="1"/>
  <c r="O88" i="1"/>
  <c r="O87" i="1"/>
  <c r="O86" i="1"/>
  <c r="O85" i="1"/>
  <c r="O84" i="1"/>
  <c r="O83" i="1"/>
  <c r="O82" i="1"/>
  <c r="O79" i="1"/>
  <c r="O74" i="1"/>
  <c r="O69" i="1"/>
  <c r="O68" i="1"/>
  <c r="O67" i="1"/>
  <c r="O61" i="1"/>
  <c r="O57" i="1"/>
  <c r="O53" i="1"/>
  <c r="O49" i="1"/>
  <c r="O45" i="1"/>
  <c r="O44" i="1"/>
  <c r="O43" i="1"/>
  <c r="O42" i="1"/>
  <c r="O41" i="1" l="1"/>
  <c r="O40" i="1"/>
  <c r="O39" i="1"/>
  <c r="O38" i="1"/>
  <c r="O37" i="1"/>
  <c r="O36" i="1"/>
  <c r="O35" i="1"/>
  <c r="O34" i="1"/>
  <c r="O33" i="1"/>
  <c r="O32" i="1"/>
  <c r="O30" i="1"/>
  <c r="O29" i="1"/>
  <c r="O28" i="1"/>
  <c r="O27" i="1"/>
  <c r="O26" i="1"/>
  <c r="O25" i="1"/>
  <c r="O24" i="1"/>
  <c r="O21" i="1"/>
  <c r="O20" i="1"/>
  <c r="O19" i="1"/>
  <c r="O18" i="1"/>
  <c r="O16" i="1"/>
  <c r="O15" i="1"/>
  <c r="O14" i="1"/>
  <c r="O13" i="1"/>
  <c r="O12" i="1"/>
  <c r="O11" i="1"/>
  <c r="O10" i="1"/>
  <c r="O9" i="1"/>
  <c r="O8" i="1"/>
  <c r="O7" i="1"/>
  <c r="O6" i="1"/>
  <c r="O5" i="1"/>
</calcChain>
</file>

<file path=xl/sharedStrings.xml><?xml version="1.0" encoding="utf-8"?>
<sst xmlns="http://schemas.openxmlformats.org/spreadsheetml/2006/main" count="1654" uniqueCount="738">
  <si>
    <t>Objektiva specifike</t>
  </si>
  <si>
    <t>Objektiva operacionale</t>
  </si>
  <si>
    <t>Justifikimi</t>
  </si>
  <si>
    <t>Treguesi</t>
  </si>
  <si>
    <t>Baza</t>
  </si>
  <si>
    <t>Caqet</t>
  </si>
  <si>
    <t>Aktivitetet</t>
  </si>
  <si>
    <t>Buxheti</t>
  </si>
  <si>
    <t>TM 1</t>
  </si>
  <si>
    <t>TM 2</t>
  </si>
  <si>
    <t>TM 4</t>
  </si>
  <si>
    <t>Ref. në dokument strategjik (nëse aplikohet)</t>
  </si>
  <si>
    <t>Departamenti përgjegjës</t>
  </si>
  <si>
    <t>1.1.</t>
  </si>
  <si>
    <t xml:space="preserve">1.3. </t>
  </si>
  <si>
    <t xml:space="preserve">1.4. </t>
  </si>
  <si>
    <t xml:space="preserve">Afati Kohore </t>
  </si>
  <si>
    <t>Definimi i objektivave operacionale - Treguesit dhe caqet per periudhen 2026-2028</t>
  </si>
  <si>
    <t>Plani Vjetor i Zbatimit 2026</t>
  </si>
  <si>
    <t xml:space="preserve">Aktivitetet, afati kohor dhe buxheti </t>
  </si>
  <si>
    <t>TM 3</t>
  </si>
  <si>
    <t xml:space="preserve">Nr. </t>
  </si>
  <si>
    <t>Nr.</t>
  </si>
  <si>
    <t>Planet Institucionale për MAPL 2026-2028</t>
  </si>
  <si>
    <t>Zhvillimi Ekonomik Lokal i Qëndrueshëm</t>
  </si>
  <si>
    <t>Zbatimi  i Programit Nacional për Zhvillim Ekonomik Lokal 2023-2030;</t>
  </si>
  <si>
    <t xml:space="preserve">Programi Kombëtarë për Zhvillim, Programit Nacional për Zhvillim Ekonomik Lokal 2023-2030, KASh.
</t>
  </si>
  <si>
    <t>Departamenti për Planifikim dhe Zhvillim Ekonomik Lokal</t>
  </si>
  <si>
    <t>% e zbatimit të PNZHEL 2023-2030</t>
  </si>
  <si>
    <t>Takimi  me   komitetin Zbatues te PNZHEL, i mbajtur.</t>
  </si>
  <si>
    <t>Kërkesa tek aketerët lidhur me raportimin për zbatimin e masave të PNZHEL bazuar në përgjegjësit e dala nga PNZHEL 2030</t>
  </si>
  <si>
    <t>Raporti vjetor lidhur me zbatimin e PNZHEL2030</t>
  </si>
  <si>
    <t>Mbështetja e komunave në proces të hartimit të Strategjive për Zhvillim Ekonomik Lokal  dhe harmonizimi i tyre me PNZHEL 2030.</t>
  </si>
  <si>
    <t>Numri i komunave të mbeshtetura</t>
  </si>
  <si>
    <t>Takime  me komunat të cilat paraprakisht kërkojnë mbështetje lidhur me hartimin e SZHEL</t>
  </si>
  <si>
    <t>Vlersimi i ndërmjetëm i PNZHEL 2030</t>
  </si>
  <si>
    <t>Rishikimi i  72 masave te PNZHEL 2030</t>
  </si>
  <si>
    <t>Takimi i Grupit punues për vlerësimin e ndërmjetëm të PNZHEL 2030</t>
  </si>
  <si>
    <t xml:space="preserve">Konsultimi  me komunat dhe instutcionet e perfshira në proces të rishikimit të masave </t>
  </si>
  <si>
    <t xml:space="preserve">Finalizimi I masave te rishikuara </t>
  </si>
  <si>
    <t>Dergimi per aprovim</t>
  </si>
  <si>
    <t>Raportet vjetore financiare të komunave.</t>
  </si>
  <si>
    <t>3 Raporte financiare të hartuara.</t>
  </si>
  <si>
    <t>Numri i raporteve të hartuara</t>
  </si>
  <si>
    <t>Raport vjetor lidhur me realizimin e të hyrave vetanake të komunave.</t>
  </si>
  <si>
    <t>Raport vjetor lidhur me shpenzimet e Komunave.</t>
  </si>
  <si>
    <t>1 Raport vjetor lidhur me opinionin e auditimit nga ZKA për komuna dhe krahasimi me vitin paraprak.</t>
  </si>
  <si>
    <t>Monitorimi i zbatimit të projekteve të  komunave te financuara nga  Programi për Grantin e Përformancës Komunale</t>
  </si>
  <si>
    <t>Ligji I buxheti vjetor. Programi Kombëtarë për Zhvillim, Programit Nacional për Zhvillim Ekonomik Lokal 2023-2030, KASh</t>
  </si>
  <si>
    <t>Numri I komunave perfituese</t>
  </si>
  <si>
    <t xml:space="preserve">
Opinioni financiar i përgatitur dhe dorëzuar në MFPT.
</t>
  </si>
  <si>
    <t>Programi Kombëtarë për Zhvillim, Programit Nacional për Zhvillim Ekonomik Lokal 2023-2030, KASh</t>
  </si>
  <si>
    <t xml:space="preserve"> Zotimi / Ndarja e mjeteve financiare për  komunat, përfituese.</t>
  </si>
  <si>
    <t>Takimet teknike me  komuna për projektet e kontraktura,</t>
  </si>
  <si>
    <t>75%</t>
  </si>
  <si>
    <t xml:space="preserve">Vizitat në terren për verifikimin e progresit të punimeve në  komuna, </t>
  </si>
  <si>
    <t>1 punëtori me menaxheret e projektëve lidhur me procesin e implementimit të projekteve për bashkëfinancim me MAPL, e realizuar.</t>
  </si>
  <si>
    <t>Lëndët për pagesë nga komunat, të kompletuara.</t>
  </si>
  <si>
    <t>Kriteret për financim të projekteve infrastrukturore dhe projekte për bashkëpunim ndërkomunal dhe Lasimi i fondit për financim të projekteve, të përcaktuara.</t>
  </si>
  <si>
    <t xml:space="preserve"> Raporti i vlerësimit të aplikacioneve  i hartuar   dhe njoftimi i përfituesve.</t>
  </si>
  <si>
    <t>Marrëveshjet për financim të projekteve, të nënshkruara.</t>
  </si>
  <si>
    <t>Zotimi / Ndarja e mjeteve per financim te projekteve.</t>
  </si>
  <si>
    <t>Monitorimi i projekteve.</t>
  </si>
  <si>
    <t xml:space="preserve">Mbajtja e vizitave dhe takimet për monitorimin e projekteve në komunat përfituese,  </t>
  </si>
  <si>
    <t xml:space="preserve">Kompletimi i lëndëve për pagesë </t>
  </si>
  <si>
    <t>Raportimi i investimeve të MAPL-së</t>
  </si>
  <si>
    <t>Programi Kombëtarë për Zhvillim, Programit Nacional për Zhvillim Ekonomik Lokal 2023-2030, KASh, Ligji per Vetqeverisje Lokale</t>
  </si>
  <si>
    <t xml:space="preserve">3 raporte te investimeve </t>
  </si>
  <si>
    <t>3 raporte te investimeve</t>
  </si>
  <si>
    <t>Raporti I investimeve për vitin  2025; </t>
  </si>
  <si>
    <t>Raportet e investimeve për periudhen;  2008-2025 MAPL, të hartuara. </t>
  </si>
  <si>
    <t>Raportet e investimeve për periudhen;  2023-2025 MAPL, të hartuara. </t>
  </si>
  <si>
    <t>Forcimi dhe Promovimi i Bashkëpunimit Ndër-Komunal përmes shkëmbimit të përvojave, koordinimit të veprimtarive të përbashkëta dhe Zhvillimit të Projekteve të përbashkëta që rrisin efikasitetin dhe shërbimet për qytetarët.</t>
  </si>
  <si>
    <t>Nxitja e bashkëpunimit ndërkomunal për projekte te përbashkëta me fokus në realizimin e qëllimeve dhe përfitimeve për qytetarët.</t>
  </si>
  <si>
    <t xml:space="preserve">Ligji për Vetëqeverisje Lokale Nr.03/L-040, Ligji për Bashkëpunim Ndër- Komunal Nr.04/L-010, Udhëzimi Adminastrativë (MAPL) Nr.04/2023 për Administratë të Hapur në Komuna </t>
  </si>
  <si>
    <t>Departamenti për Demokraci Lokale dhe Bashkëpunim Ndërkomunal</t>
  </si>
  <si>
    <t>Numri i rekomandimeve të nxjerra për projekte të përbashkëta</t>
  </si>
  <si>
    <t>Sipas kërkesave të pranuara nga komunat</t>
  </si>
  <si>
    <t>Hartimi i kalendarit vjetor të takimeve me komunat.</t>
  </si>
  <si>
    <t>TM4</t>
  </si>
  <si>
    <t>Përpilimi i raporteve pas takimeve me komunat.</t>
  </si>
  <si>
    <t xml:space="preserve">Vizita (ad hoc) në komunat e Kosovës, të realizuara;  </t>
  </si>
  <si>
    <t>Identifikimi dhe dokumentimi i projekteve të përbashkëta sipas marrëveshjeve ekzistuese.</t>
  </si>
  <si>
    <t>TM1</t>
  </si>
  <si>
    <t xml:space="preserve">                                                                                Vlerësimi i ligjshmëris së marrëveshjeve për bashkëpunim ndërkomunal.</t>
  </si>
  <si>
    <t>Hartimi i raporteve për monitorimin e  marrëveshjeve ndër-komunale për projekte të përbashkëta.</t>
  </si>
  <si>
    <t>TM2</t>
  </si>
  <si>
    <t>TM3</t>
  </si>
  <si>
    <t>Nxitja dhe zhvillimi i partneriteteve publiko-private për realizimin e projekteve strategjike dhe ofrimin e shërbimeve më efektive për qytetarët.</t>
  </si>
  <si>
    <t>Numri i partneriteteve publiko-private të nënshkruara.</t>
  </si>
  <si>
    <t xml:space="preserve">Promovimi i praktikave të mira dhe shkëmbimi i përvojave në fushën e PPP-ve.
</t>
  </si>
  <si>
    <t>Monitorimi në nivel informues i progresit të iniciativave për PPP dhe raportimi periodik.</t>
  </si>
  <si>
    <t>Rritja e pjesemarrjes dhe bashkepuinimit permes mbeshtetjes se iniciativave qytetare ne projekte me komunat</t>
  </si>
  <si>
    <t xml:space="preserve">Promovimi i praktikave të mira për të nxitur pjesëmarrjen qytetare në projekte të reja. </t>
  </si>
  <si>
    <t xml:space="preserve">Ngritje e kapaciteteve në komuna përmes trajnimeve dhe shkëmbimit të përvojave në fushën e bashkëpunimit ndërkomunal.                                                                                                                                                                                                                                                                                                                                                                                                                                                                                        </t>
  </si>
  <si>
    <t xml:space="preserve">Promovimi i të drejtave të njeriut në nivel lokal me theks të vecantë në grupet e margjinalizuara </t>
  </si>
  <si>
    <t>Ligji për Vetëqeverisje Lokale Nr.03/L-040,  Programi për t Drejtat e Njeriut, ZQM/ZKM</t>
  </si>
  <si>
    <t>Numri i komunave që dorëzojnë raporte vjetore për zbatimin e të drejtave të njeriut.</t>
  </si>
  <si>
    <t xml:space="preserve">Hartimi dhe dërgimi i pyetësortit për të Drejtat e Njeriut në Komuna.                                  </t>
  </si>
  <si>
    <t>Hartimi dhe publikimi i raportit vjetor mbi zbatimin e të drejtave të njeriut në nivel komunal</t>
  </si>
  <si>
    <t>Strategjia Nacionale për  komunitetin rom dhe Ashkali 2024-2026</t>
  </si>
  <si>
    <t>Numri i komunave që kanë masa specifike për komunitetet Rom, ashkali dhe egjiptian në dokumentet e tyre zhvillimore dhe në buxhet.</t>
  </si>
  <si>
    <t xml:space="preserve">Hartimi i shkresës njoftuese për hapjen e fushatës vetëdijesuese e muajit prill, si muaj falas për komunitetin rom, ashkali dhe egjiptian në komuna.  </t>
  </si>
  <si>
    <t xml:space="preserve">Hartimi i raportit për numrin e  të regjistruarve të komunitetit rom, ashkali dhe egjiptas, muaj FALAS.      </t>
  </si>
  <si>
    <t>Trajnimet ne fushen e Antigjipsizimit.</t>
  </si>
  <si>
    <t>Ligji për Parandalimin dhe Luftimin e Trafikimit me Njerëz dhe Mbrojtjen e Viktimave të Trafikimit Nr. 04/L-218</t>
  </si>
  <si>
    <t>Numri i shkollave në komunat e Kosovës që organizojnë aktivitete/fushata vetëdijësuese kundër trafikimit me njerëz gjatë vitit.</t>
  </si>
  <si>
    <t xml:space="preserve">Njoftimi zyrtar për hapjen e fushatës Kundër trafikimit me njerëz në Komuna.                                                                               </t>
  </si>
  <si>
    <t>Numri i Raporteve Individuale të Hartuara të Komunave.</t>
  </si>
  <si>
    <t xml:space="preserve">Hartimi i  raporteve individuale të komunave . </t>
  </si>
  <si>
    <t xml:space="preserve">Numri i Rportimeve në MPB, DASH dhe GRETA.   </t>
  </si>
  <si>
    <t>Forcimi i mekanizmave komunal për barazi gjinore dhe integrimi i perspektivës gjinore në të gjitha politikat, programet dhe buxhetet lokale, në përputhje me Ligjin për Barazi Gjinore.</t>
  </si>
  <si>
    <t>Ligji Nr. 05/L‑020 për Barazi Gjinore.                   Konventa e Stambollit</t>
  </si>
  <si>
    <t xml:space="preserve">Njoftimi i komunave me obligimet ligjore në bashkëpunim me ABGJ.                                                                                </t>
  </si>
  <si>
    <t xml:space="preserve">Informimi i Komunave dhe monitorimi për Qarkoren për zbatimin e masave të veçanta për adresimin e pabarazisë gjinore në nivelin lokal.      </t>
  </si>
  <si>
    <t xml:space="preserve">Numri i mekanizamve "komitetet komunale për Barazi Gjinore" </t>
  </si>
  <si>
    <t xml:space="preserve">Mbështetja e komunave në krijimin e mekanizamve "komitetet komunale për Barazi Gjinore"                                          </t>
  </si>
  <si>
    <t>Ligji pwr Aftwsim, Riaftwsim, dhe Punwsimin e Personave me AK. Nr. 03/L -019</t>
  </si>
  <si>
    <t xml:space="preserve">Shkresë njoftuese për kryetarë të komunave për mundësinë e ofrimit të interpreterit të gjuhës së shenjave në komunë.                                                                           
</t>
  </si>
  <si>
    <t>Identifikimi i komunave që ofrojnë interprereterin e gjuhës së shenjave dhe atyre komunave që nuk e ofrojnë.</t>
  </si>
  <si>
    <t>Funksionalizimi i mekanizmave për të drejtat e fëmijës në nivel lokal sipas legjislacionit në fuqi</t>
  </si>
  <si>
    <t>Ligji për Mbrojtjen e Fëmijës                               Udhwzimi Administrativ pwr themelin e Ekipit pwr tw Drejtat e Fwmijws</t>
  </si>
  <si>
    <t xml:space="preserve">Themelimi i Ekipit për të Drejtat e Fëmijës në komuna: Mitrovia e Veriut, Leposavic, Zvecan dhe Zubin Potok.                                                                                                 </t>
  </si>
  <si>
    <t>Mbështetja e komunave në hartimin e Planit të Veprimit.</t>
  </si>
  <si>
    <t xml:space="preserve">Prezantimi i zbatimit të projektit për profilin e komunave në 38 komuna, në fushën e të të drejtave të fëmijës.   </t>
  </si>
  <si>
    <t>Fuqizimi i mekanizmave ekzistues për zbatimin e obligimeve të komunave në përputhje me legjislacionin në fuqi, për të garantuar qasje efektive dhe të barabartë në shërbime për të gjitha grupet e shoqërisë</t>
  </si>
  <si>
    <t xml:space="preserve">Kushtetuta e Republikës së Kosovës, Neni 24                        Ligji Nr. 05/L – 021 për Mbrojtjen nga Diskriminimi                  </t>
  </si>
  <si>
    <t>Numri i komunave që kanë ndërmarrë masa praktike për zbatimin e platformës qendrore për mbrojtje nga diskriminimi dhe kanë raportuar rastet.</t>
  </si>
  <si>
    <t xml:space="preserve">Prezantimi i platformës për mbrojtje nga diskriminimi dhe mënyrës së funksionimit.
 </t>
  </si>
  <si>
    <t>Numri i takimeve me komunat për shpjegimin e detyrimeve ligjore në fushën e Parandalimit të Diskriminimit në komuna.</t>
  </si>
  <si>
    <t>Shpjegimi i detyrimeve ligjore për komunat në fushën e Parandalimit të Diskriminimit në komuna.</t>
  </si>
  <si>
    <t>Forcimi i zbatimit të Ligjit për Përdorimin e Gjuhëve në nivel komunal përmes monitorimit, mbështetjes teknike dhe rritjes së qasjes së barabartë në dokumente, komunikim dhe shërbime publike për të gjitha komunitetet.</t>
  </si>
  <si>
    <t>Ligji Nr. 05/L-087 për Përdorimin e Gjuhëve  Udhëzimi Administrativ Nr. 01/2022 për Përgatitjen e Procedurave për Zbatimin e Ligjit për Përdorimin e Gjuhëve</t>
  </si>
  <si>
    <t>Numri i komunave që zbatojnë kriteret minimale të Ligjit për Përdorimin e Gjuhëve, përfshirë dokumentet zyrtare, shërbimet administrative dhe komunikimet publike në gjuhët zyrtare.</t>
  </si>
  <si>
    <t>Shkresë zyrtare informuese për detyrimet ligjore të zbatimit të gjuhëve zyrtare ( zbatimi I rekomandimeve).</t>
  </si>
  <si>
    <t>Mbështetja e komunave ne procesin e migracionit</t>
  </si>
  <si>
    <t>Ligji Nr. 04/L-219 për të huajt, Ligji Nr. 06/L-026 për azilin, Ligji Nr. 04/L-215 për Shtetësinë e Kosovë, Ligji Nr. 04/L-003 për gjendjen civile, Ligji Nr. 04/L-095 për Diasporën dhe Migracionin.</t>
  </si>
  <si>
    <t>Unifikimi i rregulloreve komunale në fushën e migracionit</t>
  </si>
  <si>
    <t>Hartimi i model rregullores komunale në fushën e migracionit</t>
  </si>
  <si>
    <t>Lehtësimi i punës së zyrtarëve komunalë me një dokument praktik dhe të qartë</t>
  </si>
  <si>
    <t xml:space="preserve">Hartimi i udhezuesit per Lehtësimn e punës së zyrtarëve komunalë </t>
  </si>
  <si>
    <t>Mbajtja e takimeve te rregullta me zyrtaret pergjegjes komunal per shkembimin e pervojave</t>
  </si>
  <si>
    <t>Rritja e kapaciteteve profesionale të administratës lokale në fushën e migracionit</t>
  </si>
  <si>
    <t>Hartimi i nje analize per nevojat e trajnimeve per ngritjen e kapaciteteve per stafin komunal</t>
  </si>
  <si>
    <t>Mbajtja e trajnimeve bazuar ne te gjeturat nga analiza e nevijave te trajnimeve</t>
  </si>
  <si>
    <t>Avancimi i qeverisjes së mirë dhe efikasitetit të komunave përmes monitorimit dhe vlerësimitt të komunave</t>
  </si>
  <si>
    <t>Sigurimi i transparencës komunale përmes monitorimit dhe vlerësimit të ueb-faqeve zyrtare të komunave</t>
  </si>
  <si>
    <t>Strategjia për Vetëqeverisje Lokale
Ligji Nr.03/L-040 për Vetëqeverisje Lokale
Ligji Nr. 06/L-081  për Qasje në Dokumentet Publike, 
Udhëzimi Administrativ Nr. 04/2023 për  Administratë të Hapur në Komuna, 
Ligjin Nr-08/L-284 për Shqyrtimin Administrativ të Akteve të Komunave   
Rregullore Nr.02/2021 për Procedurën e Hartimit dhe Publikimin e Akteve Komunale.</t>
  </si>
  <si>
    <t>Departamenti për Qeverisje të Mirë në Nivel Lokal</t>
  </si>
  <si>
    <t>Numri i Komunave të Monitoruara dhe verifikuara.</t>
  </si>
  <si>
    <t>38 Komuna të Monitoruara, verifikuara.</t>
  </si>
  <si>
    <t>Monitorimi i ueb-faqeve zyrtare të komunave.</t>
  </si>
  <si>
    <t xml:space="preserve">Verifikimi i respektimit të afateve ligjore për publikimin e tyre. </t>
  </si>
  <si>
    <t>Dërgimi i draft-raportit te komuna  për verifikim të të dhënave dhe për përfshirje të komenteve të  bashkangjitura në linkun vijues.</t>
  </si>
  <si>
    <t>Krahasimi i të dhënave me Raportin për Funksionimin e Komunave për identifikimin e mospërputhjeve.</t>
  </si>
  <si>
    <t>Finalizimi i Raportit për Vlerësimin e Transparencës për 2025.</t>
  </si>
  <si>
    <t>Organizimi i takimit me komunat.</t>
  </si>
  <si>
    <t xml:space="preserve">Forcimi i kapaciteteve ligjore dhe administrative të komunave </t>
  </si>
  <si>
    <t>Ofrimi i opinioneve ligjore për aktet komunale për përputhshmëri me legjislacionin primar dhe sekondar</t>
  </si>
  <si>
    <t>Numri i opinoneve ligjore dhe sqarimeve shtesë.               Përqindja e (%) zbatimit të   akteve komunale me kornizën ligjore      Përqindja (%) e rritjes së përputhshmërisë së akteve komunale me kornizën ligjore</t>
  </si>
  <si>
    <t>Sipas kerkesave te pranuara nga komunat</t>
  </si>
  <si>
    <t>Përgatitja e opinionit ligjor me gjetjet, vërejtjet dhe rekomandimet për harmonizim me kuadrin ligjor të transparencës.</t>
  </si>
  <si>
    <t>Ofrimi i sqarimeve shtesë dhe mbështetja teknike gjatë procesit të përmirësimit të akteve.</t>
  </si>
  <si>
    <t xml:space="preserve"> Organizimi i së paku 5 punëtorive të realizuara me komunat lidhur me hartimin e akteve. </t>
  </si>
  <si>
    <t>Rritja e kapaciteteve të komunave për të zhvilluar dhe zbatuar politika lokale gjithëpërfshirëse</t>
  </si>
  <si>
    <t>Bashkëpunimi  dhe fuqizimi i komunave për të zhvilluar dhe zbatuar buxhetim me pjesëmarrje</t>
  </si>
  <si>
    <t>Ligji për Vetëqeverisje Lokale 
Ligji Nr.03/L 048 për Menaxhmin e financave publike dhe përgjegjësit 
Strategjia për Vetëqeverisje Lokale
Udhëzimit Administrativ të MAPL Nr. 02/2019 për organizimin, funksionimin dhe bashkëpunimin e komunave me fshatra, vendbanime dhe lagje urbane,   
Udhëzimi Administrativ Nr. 04/2024 për Administratë të Hapur.</t>
  </si>
  <si>
    <t>Numri i komunave që kanë planfikuar buxhetimin me pjesëmarrje</t>
  </si>
  <si>
    <t>24 Komuna</t>
  </si>
  <si>
    <t>4 Komuna</t>
  </si>
  <si>
    <t>5 Komuna</t>
  </si>
  <si>
    <t>15 Komuna</t>
  </si>
  <si>
    <t>Ofrimin e këshillave në zbatimin e Manualit për Buxhetim me Pjesëmarrje.</t>
  </si>
  <si>
    <t>Përgatitja e instrumentit të vlerësimit (pyetësorit) lidhur me planifikimin e buxhetimit me pjesëmarrje dhe zbatimin e rregullave për procesin e konsultimeve publike.</t>
  </si>
  <si>
    <t>Distribuimi i pyetësorit në të gjitha komunat përkatëse përmes komunikimit zyrtar me qëllim mbledhjen e informacioneve dhe të dhënave zyrtare.</t>
  </si>
  <si>
    <t>Pranimi i të dhënave nga komunat dhe verifikimi i saktësisë së tyre në raport me kornizën ligjore dhe dokumentet zyrtare të publikuara.</t>
  </si>
  <si>
    <t>Përpunimi dhe analizimi i të dhënave të mbledhura nga pyetësori për të vlerësuar nivelin e zbatimit të buxhetimit me pjesëmarrje dhe konsultimeve publike nëpër komuna.</t>
  </si>
  <si>
    <t xml:space="preserve">Organizimi i takimeve, punëtorive  të realizuara me komunat per procesin e Buxhetimit me Pjesëmarrje. </t>
  </si>
  <si>
    <t>Planifikimi i qendrueshem i trajnimeve dhe programeve per zhvillim te kapaciteteve</t>
  </si>
  <si>
    <t>Fuqizimi i kapaciteteve të burimeve njerëzore  përmes trajnimeve</t>
  </si>
  <si>
    <t xml:space="preserve">Ligji për Vetëqeverisje Lokale ,Strategjia për Vetëqeverisje Lokale 2016 - 2026, Rregullore (ZKM) Nr. 17/2024 për Organizimin e Brendshëm dhe Sistematizimin e Vendeve të Punës në Ministrinë e Administrimit të Pushtetit Lokal PROGRAMI NACIONAL PËR ZHVILLIM
EKONOMIK LOKAL 2030
</t>
  </si>
  <si>
    <t>Zbatimi i planit të trajnimeve  sipas objektivave te percaktuara dhe synuara</t>
  </si>
  <si>
    <t>10 module.</t>
  </si>
  <si>
    <t>Prezantimi i planit të trajnimeve para donatorëve.</t>
  </si>
  <si>
    <t>Takimet individuale me donatorë.</t>
  </si>
  <si>
    <t>Pergatitja e moduleve  të trajnimeve nga Departamentet e MAPL-së.</t>
  </si>
  <si>
    <t>10 module të trajnimeve të planifikuara, me 200 zyrtarë komunal.</t>
  </si>
  <si>
    <t>Evidentimi i propozimeve  për  trajnime nga Departamentet e MAPL-së.</t>
  </si>
  <si>
    <t>Njoftimi i komunave rreth gjendjes së kapaciteteve sipas raportit për vlerësimin e nevojave për ngritje të kapaciteteve të zyrtareve komunal si dhe identifikimi I nevojave per trajnime.</t>
  </si>
  <si>
    <t>Zhvillimi i  bashkepunimint me Institute hulumtuese dhe eksperte te fushes per zhvillimin e hulumtimeve dhe analizave strategjike</t>
  </si>
  <si>
    <t>Formalizimi  dhe fuqizimi i bashkëpunimit institucional me OSHC-të</t>
  </si>
  <si>
    <t>Rregullore (ZKM) Nr. 17/2024 për Organizimin e Brendshëm dhe Sistematizimin e Vendeve të Punës në Ministrinë e Administrimit të Pushtetit Lokal                        Strategjia për Vetëqeverisje Lokale 2016 - 2026</t>
  </si>
  <si>
    <t>Organizimi i takimeve periodike të bashkëpunimit me institute hulumtuese dhe ekspertë, për shkëmbim të metodologjive dhe përmirësim të cilësisë së punës</t>
  </si>
  <si>
    <t xml:space="preserve">Planifikimi i takimeve, hartimi i kalendarit vjetor të takimeve bashkëpunuese si dhe identifikimi i temave dhe objektivave për secilin takim.  </t>
  </si>
  <si>
    <t>Identifikimi i instituteve hulumtuese dhe partnerëve potencialë, negocimi dhe nënshkrimi i marrëveshjeve bashkëpunimi.</t>
  </si>
  <si>
    <t>Numri i instituteve hulumtuese dhe partnerëve potencialë të identifikuar për bashkëpunim.</t>
  </si>
  <si>
    <t>Organizimi i takimeve me institute për përcaktimin e kushteve të bashkëpunimit.</t>
  </si>
  <si>
    <t>Numri i marrëveshjeve të negocijuara dhe finalizuar brenda periudhës së planifikuar.</t>
  </si>
  <si>
    <t>Nënshkrimi i marrëveshjeve Hartimi i listës së instituteve dhe partnerëve potencialë.</t>
  </si>
  <si>
    <t>Zbatimi dhe monitorimi i marrëveshjeve.</t>
  </si>
  <si>
    <t>Koordinimi i projekteve të përbashkëta të hulumtimit dhe analizës.</t>
  </si>
  <si>
    <t>Raportimi dhe vlerësimi i rezultateve sipas kritereve të marrëveshjeve.</t>
  </si>
  <si>
    <t>Ngritja e kapaciteteve institucionale dhe profesionale për të arritur përmirësim të qëndrueshem në ofrimin e shërbimeve komunale.</t>
  </si>
  <si>
    <t>Forcimi i kapaciteteve institucionale përmes zhvillimit të analizave dhe hulumtimeve për përmirësimin e politikave në nivel lokal.</t>
  </si>
  <si>
    <t>Rregullore (ZKM) Nr. 17/2024 për Organizimin e Brendshëm dhe Sistematizimin e Vendeve të Punës në Ministrinë e Administrimit të Pushtetit Lokal.                     Strategjia për Vetëqeverisje Lokale 2016 - 2026</t>
  </si>
  <si>
    <t>Numri i temave të mbuluara nga publikimet.</t>
  </si>
  <si>
    <t>Përzgjedhja e temave prioritare për analizë dhe hulumtim.</t>
  </si>
  <si>
    <t>Numri i dokumenteve analitike të hartuara dhe finalizuara.</t>
  </si>
  <si>
    <t>Hartimi dhe finalizimi i dokumenteve analitike.</t>
  </si>
  <si>
    <t xml:space="preserve">Promovimi dhe avancimi i Qeverisjes së Mirë në nivel lokal </t>
  </si>
  <si>
    <t>12.1.</t>
  </si>
  <si>
    <t>Promovimi i qasjes së hapur dhe transparencës përmes hartimit dhe publikimit të “Pasaporta e Komunave”.</t>
  </si>
  <si>
    <t>Ligji për Vetëqeverisje Lokale ,Strategjia për Vetëqeverisje Lokale 2016 - 2026,  Rregullore (ZKM) Nr. 17/2024 për Organizimin e Brendshëm dhe Sistematizimin e Vendeve të Punës në Ministrinë e Administrimit të Pushtetit Lokal.</t>
  </si>
  <si>
    <t>Publikimi dhe Shprendarja e “Pasaporta e Komunave”.</t>
  </si>
  <si>
    <t>Mbledhja e të dhënave nga ASK dhe institucionet tjera relevante për 38 komunat e Republikes se Kosovës,
Selektimi i të dhënave tjera për përmbajtjen e publkimit,
Hartimi vizual dhe përmbajtësor
Publikimi.</t>
  </si>
  <si>
    <t>10. 000</t>
  </si>
  <si>
    <t>Rritja e cilësisë dhe efikasitetit të shërbimeve komunale përmes avancimit të platformave digjitale.
.</t>
  </si>
  <si>
    <t>Zhvillimi dhe përkrahja e nismave për Qytete të Mençura dhe për Platformën “e-Komuna” në nivel lokal, me fokus në avancimin e qasjes digjitale dhe rritjen e transparencës së shërbimeve publike.</t>
  </si>
  <si>
    <t>Ky objektiv është thelbësor për modernizimin e shërbimeve komunale dhe për përmirësimin e ndërveprimit midis qytetarëve dhe institucioneve publike. Përmes avancimit të qasjes digjitale, qytetarët përfitojnë mundësi të qarta për të aksesuar shërbimet në mënyrë më të shpejtë, më të thjeshtë dhe më transparente, duke rritur efikasitetin administrativ dhe llogaridhënien institucionale. Platforma “e-Komuna” dhe nismat për Qytete të Mençura forcojnë rolin e inovacionit dhe teknologjisë si mjete kyçe për qeverisje më të hapur, më gjithëpërfshirëse dhe me standarde më të larta të ofrimit të shërbimeve publike.</t>
  </si>
  <si>
    <t xml:space="preserve">Strategjia e Kosovës për
Qeverisje Elektronike 2023-2027 </t>
  </si>
  <si>
    <t>Departamenti për Digjitalizim të Shërbimeve në Komuna</t>
  </si>
  <si>
    <t xml:space="preserve">Udhëzuesit për Qytete Inteligjente; EKOMUNAT    </t>
  </si>
  <si>
    <t xml:space="preserve">Publikimi i raportit vjetor për Qytete e Mençura dhe Platformës E-komuna. </t>
  </si>
  <si>
    <t xml:space="preserve">Hartimi i Udhëzuesit për Qytete Inteligjente; EKOMUNAT    </t>
  </si>
  <si>
    <t>Numri i moduleve të reja të shërbimeve të integruara në Platformën “e-Komuna”.</t>
  </si>
  <si>
    <t>Organizimi i fushatave promovuese dhe takimeve informuese me autoritetet lokale dhe palët e interesit për Platformën “e-Komuna”.</t>
  </si>
  <si>
    <t xml:space="preserve">Organizimi i trajnimeve dhe punëtorive për përdoruesit e platformës “e-Komuna” për zyrtarët komunal </t>
  </si>
  <si>
    <t>Zhvillimi i moduleve të reja për platformën “e-Komuna”, me qëllim zgjerimin e funksionaliteteve digjitale dhe përmirësimin e ofrimit të shërbimeve publike për qytetarët dhe komunat.</t>
  </si>
  <si>
    <t>Hapja e thirrjes së re të Platformës “E-Komuna” për  zhvillimin e moduleve te reja dhe mirëmbajtjen e patformës</t>
  </si>
  <si>
    <t>Avancimi dhe promovimi i qeverisjes së hapur përmes rritjes së transparencës, llogaridhënies dhe nxitjes së pjesëmarrjes aktive të qytetarëve në proceset vendimmarrëse</t>
  </si>
  <si>
    <t>Monitorimi i Planit të Veprimit 2026-2028 për Partneritet dhe Qeverisje të Hapur (PQH) si dhe lansimi i thirrjes për subvencionimin e projekteve në fushën e zhvillimit të partneritetit për Qeverisje të Hapur.</t>
  </si>
  <si>
    <t>Monitorimi i këtij plani paraqet një proces thelbësor për të siguruar zbatimin efektiv të politikave të qeverisjes së hapur, si dhe për të përmbushur zotimet kombëtare ndaj Organizatës Ndërkombëtare për Partneritet për Qeverisje të Hapur (OGP).
Përmes këtij procesi, do të vlerësohet progresi dhe niveli i arritjes së objektivave të përcaktuara për periudhën dyvjeçare, duke mundësuar një pamje të qartë mbi rezultatet dhe sfidat në zbatim.
Monitorimi i rregullt kontribuon në identifikimin e hershëm të pengesave, marrjen e masave korrigjuese në kohë, si dhe rritjen e transparencës dhe llogaridhënies së institucioneve zotuese.
Gjithashtu, ai garanton përfshirjen aktive të qytetarëve dhe grupeve të interesit në proceset vendimmarrëse, duke forcuar kështu parimet bazë të qeverisjes së hapur dhe besimin publik në institucionet publike.</t>
  </si>
  <si>
    <t>Strategjia për Vetëqeverisje Lokale 2016 ‐ 2026</t>
  </si>
  <si>
    <t xml:space="preserve">% e Zbatimit të Planit te vepritmit </t>
  </si>
  <si>
    <t xml:space="preserve">Finalizimi i hartimit të Planit të Veprimit 2026–2028 për Partneritet dhe Qeverisje të Hapur </t>
  </si>
  <si>
    <t xml:space="preserve">Monitorimi i zbatimit të Planit të Veprimit 2025–2028 për Partneritet dhe Qeverisje të Hapur </t>
  </si>
  <si>
    <t>Fushata vetëdijesuese për rritjen e ndërgjegjësimit për rëndësinë e të dhënave të hapura, si një element kyç për transparencë, llogaridhënie dhe inovacion në ofrimin e shërbimeve publike.</t>
  </si>
  <si>
    <t xml:space="preserve">Lansimi i anketës për mbledhjen e të dhënave në funksion të dizajnimit të Planit të Veprimit për Partneritet dhe Qeverisje të Hapur </t>
  </si>
  <si>
    <t xml:space="preserve">Raportimi vjetor në nivel kombëtar ndaj Organizatës Ndërkombëtare për Partneritet për Qeverisje të Hapur (OGP) </t>
  </si>
  <si>
    <t>Funksionalizimi i webfaqes së Partneritetit për Qeverisje të Hapur (PQH), mirëmbajtja e vazhdueshme e saj me të dhëna të përditësuara dhe monitorimi sistematik i platformës</t>
  </si>
  <si>
    <t xml:space="preserve">Themelimi i komiteteve lokale në komuna për Partneritetin për Qeverisje të Hapur (PQH) dhe realizimi i aktiviteteve informuese mbi parimet, objektivat dhe rëndësinë e PQH-së. </t>
  </si>
  <si>
    <t>Organizimi i së paku 2 takimeve të mbajtura me Forumin Kombëtar për PQH</t>
  </si>
  <si>
    <t>Themelimi dhe funksionalizimi i Komitetit Kombëtar për Partneritet dhe Qeverisje të Hapur (PQH)</t>
  </si>
  <si>
    <t>Hartimi i raportit vjetor të Divizionit për Partneritet për Qeverisje të Hapur</t>
  </si>
  <si>
    <t>Numri i thirrjeve për subvencionimin e projekteve të organizatave të shoqërisë civile në fushën e zhvillimit të partneritetit për Qeverisje të Hapur.</t>
  </si>
  <si>
    <t xml:space="preserve">Përgatitja teknike e procesit të hapjes së thirrjes për subvencionimin e OJQ-ve </t>
  </si>
  <si>
    <t xml:space="preserve">Formimi i mekanizmave vlerësues, monitorues dhe raportues për projektet e organizatave të shoqërisë civile (OSHC), </t>
  </si>
  <si>
    <t xml:space="preserve">Realizimi i së paku 4 vizitave monitoruese në terren për përfituesit nga organizatat e shoqërisë civile (OJQ), si dhe menaxhimi i procesit të monitorimit në kohë reale përmes raporteve njoftuese dhe kërkesës për dëshmi mbi aktivitetet e zhvilluara. </t>
  </si>
  <si>
    <t>Forcimi i kapaciteteve profesionale dhe institucionale të organeve të vetëqeverisjes lokale për të përmbushur kërkesat e qytetarëve dhe për të arritur përmirësim të qëndrushëm në shërbimet komunale për qytetarët.</t>
  </si>
  <si>
    <t>Rritja e cilësisë së shërbimeve të komunës përmes matjes së performancës.</t>
  </si>
  <si>
    <t>Programi Kombëtar për Zhvillim 2023-2025, Strategjia për Vetëqeverisje Lokale.</t>
  </si>
  <si>
    <t>Departamenti për Mbikëqyrje dhe Performancë Lokale</t>
  </si>
  <si>
    <t>Numri i raporteve të hartuara për ndarjen e granteve të performancës</t>
  </si>
  <si>
    <t>Raporti i performancës, i finalizuar.</t>
  </si>
  <si>
    <t>Raporti për ndarjen e granteve të performancës</t>
  </si>
  <si>
    <t>6 takime/trajnime/punetori me komuna për promovimin e politikave të GPK-së, të mbajtura.</t>
  </si>
  <si>
    <t>Marrëveshjet tri palëshe (Ministria, Komunat dhe donatorët) të fondeve të GPK-së, të nënshkruara</t>
  </si>
  <si>
    <t xml:space="preserve">Menaxhimi i sistemit të performancës komunale dhe skemës së grantit të bazuar në performancë përmes plaftormës elektronike. </t>
  </si>
  <si>
    <t>Mirëmbajtja e sistemi elektronik të performances</t>
  </si>
  <si>
    <t>Aplikimi i sistemit elektronik të Performancës Komunale në mbledhjen, përpunimin dhe raportimin për performancë dhe grantin për performancës, i funksionalizuar.</t>
  </si>
  <si>
    <t>Zbatimi i analizave të BA në së paku 10 komuna në kontekst të kompetencave vetanake.</t>
  </si>
  <si>
    <t>/</t>
  </si>
  <si>
    <t>Zbatimi i analizave të BA për shërbimet komunale në kontekst të kompetencave qendrore.</t>
  </si>
  <si>
    <t xml:space="preserve">Themelimi dhe implementimi i auditimi social. </t>
  </si>
  <si>
    <t>Strategjia për Vetëqeverisje Lokale, Ligji per performance komunale.</t>
  </si>
  <si>
    <t>Implementimi i auditimit social dhe planit të tranzicionit</t>
  </si>
  <si>
    <t>Hartimi i metodologjisë për auditim social të projekteve të GPK-së</t>
  </si>
  <si>
    <t>Finalizimi i raporteve te auditimit social</t>
  </si>
  <si>
    <t xml:space="preserve">Monitorimi i kuvendeve të komunave. </t>
  </si>
  <si>
    <t>Monitorimi i kuvendeve të komunave.</t>
  </si>
  <si>
    <t xml:space="preserve">Strategjia për Vetëqeverisje Lokale </t>
  </si>
  <si>
    <t>Raportet e mbledhjeve të monitorimit të kuvendeve të komunave</t>
  </si>
  <si>
    <t>Hartimi i raporteve  të monitorimit të mbledhjeve të kuvendeve te komunes</t>
  </si>
  <si>
    <t>Raporti 6 mujor dhe Raporti 1 vjeqar për Funksionimin e organeve të komunave</t>
  </si>
  <si>
    <t>Hartimi i Raportit 6 mujor për funksionimin e komuneve dhe Hartimi i raportit 1 vjeqar për funksionimin e komunave</t>
  </si>
  <si>
    <t>Përgaditja e takimeve me Kryesuesit e kuvendeve te komunave</t>
  </si>
  <si>
    <t>Raportet periodike të funksionimit të komunave.</t>
  </si>
  <si>
    <t>Takimet e rregullta me zyrtarë komunal, lidhur me koordinimin e punës dhe zbatimin e përgjegjësive ndërinstitucionale</t>
  </si>
  <si>
    <t>Zbatimi i reformave në nivel lokal për integrim në BE</t>
  </si>
  <si>
    <t>Menaxhimi i procesit të planifikimit dhe monitorimit të agjendës evropiane.</t>
  </si>
  <si>
    <t>Programi Kombëtar për Integrime Evropiane, MSA</t>
  </si>
  <si>
    <t xml:space="preserve">Departamenti për Integrime Evropiane dhe Koordinim të Politikave </t>
  </si>
  <si>
    <t xml:space="preserve">% e zbatimit të agjendes evropiane në nivel të komunave.
</t>
  </si>
  <si>
    <t>50-60%</t>
  </si>
  <si>
    <t>Hartimi i Planit gjithëpërfshirës i hartuar për përmbushjen e obligimeve nga Agjenda Evropiane për Komunat, i hartuar.</t>
  </si>
  <si>
    <t>Raporte periodike për zbatimin e obligimeve nga Agjenda Evropiane për MAPL-në, të hartuara</t>
  </si>
  <si>
    <t>Raport të përmbushjes së obligimeve të komunave nga Agjenda Evropiane, të hartuara.</t>
  </si>
  <si>
    <t>Punëtori 2 ditore për hartimin e planit gjithëpërfshirës të komunave për përmbushjen e obligimeve nga agjenda evropiane</t>
  </si>
  <si>
    <t>% e zbatimit të PKIE në nivel të MAPL-së.</t>
  </si>
  <si>
    <t xml:space="preserve">Raporti i inputit të MAPL-së për raportin e KE-së </t>
  </si>
  <si>
    <t>Rritja e bashkepunimit me komuna dhe donatorë</t>
  </si>
  <si>
    <t>Takime të rregullta me strukturat lokale për integrimet evropiane</t>
  </si>
  <si>
    <t>Takim i rregullt me zyrtarët komunalë për integrime evropiane</t>
  </si>
  <si>
    <t>9 vizita në terren</t>
  </si>
  <si>
    <t>Rritja e koordinimit në mes të MAPL dhe komunave në sigurimin e mbështetjes përmes projekteve nga donatorët përfshirë IPA fondet dhe instrumentin TAIEX.</t>
  </si>
  <si>
    <t>Numri i projekteve përmes të cilave është siguruar mbështetje për komunat.</t>
  </si>
  <si>
    <t>Komunat që janë mbështetur, për përfitimet e projekteve nga fondet e IPA-së</t>
  </si>
  <si>
    <t>Numri i komunave që kanë fituar projekte mbështetëse nga donatorët, përfshirë fondet e IPA.</t>
  </si>
  <si>
    <t>Komuna që janë mbështetur për aplikim në instrumentin TAIEX</t>
  </si>
  <si>
    <t>Zhvillimi i politikave të vetëqeverisjes lokale</t>
  </si>
  <si>
    <t>3.1.</t>
  </si>
  <si>
    <t>Hartimi i Strategjise për Vetëqeverisje Lokale 2027 -2032</t>
  </si>
  <si>
    <t>Strategjia për Vetëqeverisje Lokale</t>
  </si>
  <si>
    <t>Numri i politikave të hartuara për vetëqeverisje lokale.</t>
  </si>
  <si>
    <t>Raport vjetor për zbatimin e strategjisë i hartuar</t>
  </si>
  <si>
    <t>Themelimi i grupit punues për vlerësimin e SVL-së (2016-2026)</t>
  </si>
  <si>
    <t xml:space="preserve">Mbajtja e së paku tri takimeve të grupit punues </t>
  </si>
  <si>
    <t>Raporti i vlerësimit të Strategjise për Vetëqeverisje Lokale 2016-2026</t>
  </si>
  <si>
    <t>Themelimi i grupit punues për hartimin e draftit fillestar të SVL-së (2027-2031)</t>
  </si>
  <si>
    <t>Mbajtja e së paku tri (3)  punëtorive të grupit punues dhe 2 takime tërëditore</t>
  </si>
  <si>
    <t>Konsultimi paraprak dhe publik, shqyrtimi i komenteve të pranuara, si dhe hartimi i draftit fillestar</t>
  </si>
  <si>
    <t xml:space="preserve">Hartimi i draftit final dhe dërgimi për aprovim në Qeverinë e Republikës së Kosovës. </t>
  </si>
  <si>
    <t>Avancimi i proceseve dhe resurseve në planifikimin dhe zhvillimin e politikave lokale</t>
  </si>
  <si>
    <t>Strategjia për Vetëqeverisje Lokale; Programit Nacional për Zhvillim Ekonomik Lokal 2023-2030</t>
  </si>
  <si>
    <t>Krijimi i kornizës standarde për monitorimin e zbatueshmërisë së dokumenteve strategjike dhe ndikimit të tyre</t>
  </si>
  <si>
    <t>Menaxhimi i procesit të planifikimit dhe monitorimit të planit kombëtar për zhvillim.</t>
  </si>
  <si>
    <t>% e zbatimit të PKZH-së në nivel të MAPL-së.</t>
  </si>
  <si>
    <t>80-90%</t>
  </si>
  <si>
    <t>Raportimi periodik për zbatimin e PKZH-së</t>
  </si>
  <si>
    <t xml:space="preserve">Rishikimi i PKZH-së për MAPL për vitin 2027 </t>
  </si>
  <si>
    <t>% e zbatimit të Planit të punës së brendshëm të MAPL-së.</t>
  </si>
  <si>
    <t>95-100%</t>
  </si>
  <si>
    <t xml:space="preserve">Harimi i  Raporti për zbatimin e planit të punës së MAPL-së për vitin 2025 </t>
  </si>
  <si>
    <t>Finalizimi i Planit Institucional i MAPL-së, 2026-2028</t>
  </si>
  <si>
    <t>Hartimi i raporteve javore për zbatimin e planit të punës së MAPL-së</t>
  </si>
  <si>
    <t>Hartimi i raporteve periodike (4) për zbatimin e planit të punës së MAPL-së</t>
  </si>
  <si>
    <t>Hartimi i draftit të parë të  Planit Institucional të MAPL-së, 2027-2029</t>
  </si>
  <si>
    <t>Mbajtja e puntorisë për Finalizimin e Planit Institucional 2027-2029.</t>
  </si>
  <si>
    <t xml:space="preserve">Optimizimi i monitorimit për një zbatim efikas dhe të rregullt të projekteve ndërkufitare
</t>
  </si>
  <si>
    <t>Sigurimi i zbatimit efikas, efektiv dhe transparent të projekteve të zbatuara në kuadër të tri programeve të bashkëpunimit ndërkufitar Mali i Zi – Kosovë, Shqipëri – Kosovë dhe Kosovë – Maqedoni e Veriut.</t>
  </si>
  <si>
    <t>Marrëveshjet Financiare Trepalëshe për Programin e Bashkëpunimit Ndërkufitar IPA III 2021–2027 ndërmjet Republikës së Kosovës dhe vendeve fqinje pjesëmarrëse (Shqipërisë, Malit të Zi dhe Maqedonisë së Veriut), të lidhura me Bashkimin Evropian.</t>
  </si>
  <si>
    <t xml:space="preserve">Departamenti për Bashkëpunim Ndërkufitar dhe Komunal Ndërkombëtar </t>
  </si>
  <si>
    <t>Realizimi i vizitave monitoruese dhe hartimi i raporteve</t>
  </si>
  <si>
    <t>35 vizita monitoruese të në kuadër të tri programeve të BNK-së, realizuara.</t>
  </si>
  <si>
    <t>Rritja e efikasitetit dhe përmbushjes së rezultateve të Kontratave të Grantit për Asistencë Teknike</t>
  </si>
  <si>
    <t>Menaxhimi i Kontratave të Grantit për Asistencë Teknike në kuadër të tri programeve të bashkëpunimit ndërkufitar Mali i Zi – Kosovë, Shqipëri – Kosovë dhe Kosovë – Maqedoni e Veriut.</t>
  </si>
  <si>
    <t>Numri i takimeve dypalëshe</t>
  </si>
  <si>
    <t>6 takime dypalëshe në kuadër të tri programeve të BNK-së, të organizuara.</t>
  </si>
  <si>
    <t>12 raporte mujore për zbatim të Kontratës për Asistencë Teknike në kuadër të programit të BNK-së Mali i Zi – Kosovë.</t>
  </si>
  <si>
    <t>Numri i takimeve të mbajtura</t>
  </si>
  <si>
    <t>8 takime të Komiteteve të Përbashkëta Monitoruese (KPM) të organizuara në kuadër të tri programeve të BNK-së.</t>
  </si>
  <si>
    <t xml:space="preserve">Numri i takimeve të mbajtura </t>
  </si>
  <si>
    <t>1 takim i Komitetit të Përbashkët Drejtues i organizuar në kuadër të programit të BNK-së Mali i Zi – Kosovë.</t>
  </si>
  <si>
    <t>Numri i garancioeve vjetore të lëshuara</t>
  </si>
  <si>
    <t>1 deklaratë vjetore, vetëpyetësor dhe lista kontrolluese që garanton zbatimin efikas të programit të BNK-së Mali I Zi – Kosovë e përgatitur dhe dërguar strukturës së BNK-së në Mal të Zi.</t>
  </si>
  <si>
    <t>Numri i raporteve të hartuara dhe miratuara në KPM</t>
  </si>
  <si>
    <t>3 raporte vjetore (AIR) për zbatim të tri programeve të BNK-së për vitin paraprak të hartuara dhe miratuara nga Komitetet e Përbashkëta Monitoruese.</t>
  </si>
  <si>
    <t>Numri i planeve vjetore të hartuara dhe miratuara</t>
  </si>
  <si>
    <t>3 plane vjetore  për zbatim të tri programeve të BNK-së të hartuara dhe miratuara nga Komitetet e Përbashkëta Monitoruese.</t>
  </si>
  <si>
    <t>Numri i marrëveshjeve të ratifikuara</t>
  </si>
  <si>
    <t>2 Marrëveshje të Partneritetit për definim të përgjegjësive në mes të Strukturave të BNK-së për programin e BNK-së Shqipëri – Kosovë dhe Mali i Zi Kosovë</t>
  </si>
  <si>
    <t>Numri i raporteve për menaxhimin e rrezikut të lëshuara</t>
  </si>
  <si>
    <t>2 raporte të përgatitura dhe dorëzuara lidhur me menaxhimin e rrezikut në kuadër të zbatimit të programit të BNK-së Mali i Zi – Kosovë.</t>
  </si>
  <si>
    <t>Numri i raporteve të dorëzuara</t>
  </si>
  <si>
    <t>1 raportim për Grupin e Auditorëve të programit të BNK-së Mali i Zi – Kosovë lidhur me realizimin e rekomandimeve.</t>
  </si>
  <si>
    <t>Numri i ngjarjeve të realizuara</t>
  </si>
  <si>
    <t>4 ngjarje të vizibilitetit për promovim të programit (Dita e Bashkëpunimit Evropian) e organizuar dhe Ceremonia e ndarjes së granteve për projkete</t>
  </si>
  <si>
    <t>Numri i planeve të hartuara dhe miratuara</t>
  </si>
  <si>
    <t>3 plane vjetore të Komunikimit dhe Vizibilitetit të hartuara dhe miratuara nga KPM.</t>
  </si>
  <si>
    <t>Numri i trajnimeve të realizuara</t>
  </si>
  <si>
    <t>Pjesëmarrja në  trajnime dhe ngjarje të tjera.</t>
  </si>
  <si>
    <t>Numri i takimeve të realizuara</t>
  </si>
  <si>
    <t>1 takim i organizuar me Koordinatorin Nacional të IPA.</t>
  </si>
  <si>
    <t>3 raporte financiare dhe narrative për zbatim të programit të përgatitura për tri programet.</t>
  </si>
  <si>
    <t>Sigurimi i menaxhimit efektiv dhe të suksesshëm të thirrjeve për propozime</t>
  </si>
  <si>
    <t>Menaxhimi i thirrjeve për propozime në kuadër të tri programeve të bashkëpunimit ndërkufitar Mali i Zi – Kosovë, Shqipëri – Kosovë dhe Kosovë – Maqedoni e Veriut.</t>
  </si>
  <si>
    <t>Numri i pakove aplikuese të hartuar/finalizuar.</t>
  </si>
  <si>
    <t>1  pako aplikuese për thirrjen e dytë në kuadër të programit të BNK-së  Kosovë- Maqedoni e Veriut.</t>
  </si>
  <si>
    <t>Numri i thirrjeve të shpallura</t>
  </si>
  <si>
    <t>1 thirrje për projekt propozime në kuadër të programit të BNK-së  Kosovë - Maqedoni e Veriut</t>
  </si>
  <si>
    <t>Numri i sesioneve të organizuara</t>
  </si>
  <si>
    <t>1 sesion informues i organizuar</t>
  </si>
  <si>
    <t>Numri i forumeve të organizuara</t>
  </si>
  <si>
    <t>1 forum për kërkimin e partnerëve i realizuar.</t>
  </si>
  <si>
    <t>1 trajnim për menaxhimin e ciklit për projekte.</t>
  </si>
  <si>
    <t>Numri i projekteve të kontraktuara</t>
  </si>
  <si>
    <t>Së paku 4 projekte të kontraktuara nga thirrja e parë në kuadër të programit të BNK-së Kosovë – Maqedoni e Veriut.</t>
  </si>
  <si>
    <t>Së paku 10 projekte të kontraktuara nga thirrja e parë në kuadër të programit të BNK-së Mali i Zi – Kosovë.</t>
  </si>
  <si>
    <t>Së paku 10 projekte të kontraktuara nga thirrja e parë në kuadër të programit të BNK-së Shqiperi – Kosovë.</t>
  </si>
  <si>
    <t xml:space="preserve">Forcimi i kapaciteteve të përfituesve për  zbatim efektiv të projekteve </t>
  </si>
  <si>
    <t>Ngritja e kapaciteteve për përfituesit e projekteve në kuadër të të tri programeve të bashkëpunimit ndërkufitar Mali i Zi – Kosovë, Shqipëri – Kosovë dhe Kosovë – Maqedoni e Veriut.</t>
  </si>
  <si>
    <t>9 trajnime për prokurimin sekondar, vizibilitet dhe raportim të realizuara.</t>
  </si>
  <si>
    <t>Sigurimi i përdorimit efikas dhe të qëndrueshëm të fondeve nga përfituesit</t>
  </si>
  <si>
    <t>Sigurimi efikas i  kontrollit financiar, të përfituesve të granteve të implemetuara në Kosovë, programi bashkëpunimi ndërkufitar Mali i Zi – Kosovë.</t>
  </si>
  <si>
    <t>Marërveshjet financiare tripalshe për programin e bashkëpunimit ndërkufitar IPA III 2021-2027 në mes të Republikës së Kosovës, Shqipërisë, Maqedonisë së Veriut dhe Bashkimit Evropian.</t>
  </si>
  <si>
    <t>Verifikimi i shpenzimeve dhe realizimi i vizitave monitoruese.</t>
  </si>
  <si>
    <t>11 vizita
11 raporte               12 Konfirmime te shpenzimeve</t>
  </si>
  <si>
    <t>11 vizita
11 raporte               13 Konfirmime te shpenzimeve</t>
  </si>
  <si>
    <t>11 kontrolle dhe verifikime të Raporteve Financiare të Përfituesve  nga Kosova të realizuara brenda vitit.</t>
  </si>
  <si>
    <t>11 Verifikime Administrative të plotësuara mbi kontrollin financiar për secilin përfitues të granitit: dokumentim dokumenti i Verifikimi Administrativ, të realizuara.</t>
  </si>
  <si>
    <t>1 Dokument i Hartuar për garancinë vjetor dhe dërguar tek HOS/MNE për menaxhim të programit ndërkufitar Mal i zi - Kosovë.</t>
  </si>
  <si>
    <t xml:space="preserve">11 Databaza  të përgatitura për afatet e raportimit për secilën kontratë te përfituesve të grantit CBC –MNG -KS (IPA III) -  thirrja e parë.  </t>
  </si>
  <si>
    <t>3 plane të hartuara   dhe te përditësuara për realizimin e vizitave  të planifikuara në terren   -  Verifikimet në Vend  - (On the Spot Check (OTSV) dhe vizitat ad hoc.</t>
  </si>
  <si>
    <t>11 vizita  të realizuara  në teren   -  Verifikimet në Vend (OTSV) dhe vizitat ad hoc. Raportet e vizitave OTSV.</t>
  </si>
  <si>
    <t>Rritja e efikasitetit në përdorimin e fondeve nga përfituesit</t>
  </si>
  <si>
    <t>Zbatimi i mekanizmave  të kontrollit të  brendshëm  mbi Divizionin për Kontroll Financiar të Programeve të Bashkëpunimit Ndërkufitar.</t>
  </si>
  <si>
    <t>2 raporte për Menaxhim të Rrezikut të paraqitura nga zyrtari për menaxhim të rrezikut nga Divizioni për Kontroll Financiar të Programeve të Bashkëpunimit ndërkufitar, të hartuara.</t>
  </si>
  <si>
    <t>11 vizita ad - hoc tek përfituesit e granitit mbi rreziqet  dhe parregullsitë e paraqitura sipas  standardeve të rregullave Kontrolluese të Programit, të realizuara.</t>
  </si>
  <si>
    <t>1 Raportim për Auditorin e jashtëm .</t>
  </si>
  <si>
    <t>Avancimi i bashkëpunimit komunal ndërkombëtar</t>
  </si>
  <si>
    <t xml:space="preserve">Nxitja, fuqizimi dhe avancimi i bashkëpunimit komunal ndërkombëtar </t>
  </si>
  <si>
    <t xml:space="preserve">Monitorimi dhe forcimi i bashkëpunimit komunal ndërkombëtar </t>
  </si>
  <si>
    <t xml:space="preserve">5 Vizita;                       4 Raporte;                 2 Marreveshje;           11 Nisma.            </t>
  </si>
  <si>
    <t xml:space="preserve">7 Vizita;                       4 Raporte;                 5 Marreveshje;           15 Nisma.       </t>
  </si>
  <si>
    <t xml:space="preserve">10 Vizita;                       4 Raporte;                 5 Marreveshje;           20 Nisma.  </t>
  </si>
  <si>
    <t>15 Nisma\Iniciativa të komunave për bashkëpunim komunal ndërkombëtar, të realizuara.</t>
  </si>
  <si>
    <t>5 Marrëveshje të Bashkëpunimit Komunal Ndërkombëtar, të nënshkruara.</t>
  </si>
  <si>
    <t>2 takime me misionet diplomatike të Kosovës të akredituara jashtë vendit si dhe forcimi ndërinstitucional ndërmjet MAPL dhe MPJD për avancimin e bashkëpunimit komunal ndërkombëtar.</t>
  </si>
  <si>
    <t>15 Vendime të ligjshmërisë së Nismave dhe Marrëveshjeve për  bashkëpunim komunal ndërkombëtar, të vlerësuara.</t>
  </si>
  <si>
    <t>4 raporte periodike për bashkëpunim komunal ndërkombëtar të hartuara.</t>
  </si>
  <si>
    <t>Databazë e përditësuar e bashkëpunimeve komunale ndërkombëtare, e përditësuar.</t>
  </si>
  <si>
    <t>Hartimi dhe Harmonizimi i Legjislacionit.</t>
  </si>
  <si>
    <t>Ligji për Vetëqeverisje Lokale</t>
  </si>
  <si>
    <t>Departamenti Ligjor</t>
  </si>
  <si>
    <t>Plotësimi/Ndryshimi i Ligjit Nr.06/L-092 për dhënien në Sfrytëzim dhe Këmbim të Pronës së Paluajtshme Komunale</t>
  </si>
  <si>
    <t>Hartimi i vendimit për caktimin e zyrtarit përgjegjës dhe grupit punues.</t>
  </si>
  <si>
    <t>Hartimi i drafteve fillestare të projektakteve.</t>
  </si>
  <si>
    <t>Zhvillimi i konsultimeve paraprake dhe publike.</t>
  </si>
  <si>
    <t>Finalizimi i Projekt aktit dhe dërgimi për miratim.</t>
  </si>
  <si>
    <t>Së paku 4 puntori për Finalizimi i Projekt aktit dhe dërgimi për miratim.</t>
  </si>
  <si>
    <t>Hartimi i Legjislacionit - Aktëve Ligjore dhe nënligjore</t>
  </si>
  <si>
    <t>Rrojekt- Rregullorja për dhënien në Sfrytëzim dhe Këmbim të Pronës së Paluajtshme Komunale.</t>
  </si>
  <si>
    <t>Numri i puntorive.</t>
  </si>
  <si>
    <t>Së paku 3 puntori Finalizimi i Projekt aktit dhe dërgimi për miratim.</t>
  </si>
  <si>
    <t>Rrojekt- Rregullorja për Procedurën e Hartimit dhe Publikim it të Aktëve të Komunës.</t>
  </si>
  <si>
    <t>Së paku 1 puntori Finalizimi i Projekt aktit dhe dërgimi për miratim.</t>
  </si>
  <si>
    <t>Projekt-Udhëzim Administrativ për Mbajtjen e Mbledhjeve të Kuvendit të Komunës</t>
  </si>
  <si>
    <t>Hartimi i vendimeve për caktimin e zyrtarit përgjegjës dhe grupit punues.</t>
  </si>
  <si>
    <t>Hartimi i draftit fillestar i projektaktit.</t>
  </si>
  <si>
    <t xml:space="preserve">
Projekt - Udhëzimi Administrativ për procedurën e themelimit, organizimin dhe kompetencat e komiteteve konsultative në komuna
</t>
  </si>
  <si>
    <t>Vlerësimet Ex-Post të Legjislacionit.</t>
  </si>
  <si>
    <t>Vlerësimi Ex-Post të Ligjit Nr. 06/L-012 për Kryeqytetin e Republikës së Kosovës, Prishtinën.</t>
  </si>
  <si>
    <t>Krijimi i një kornize për qeverisje të mirë për të siguruar përfaqësimin demokratik të qytetarëve dhe administratë efikase komunale</t>
  </si>
  <si>
    <t>Dhënia e deklaratave të harmonizimit të projektligjieve dhe akteve nënligjore sektoriale që ndërlidhen me ligjin për vetëqeverisjen lokale</t>
  </si>
  <si>
    <t>Pranimi i koncept dokumenteve, akteve ligjore dhe nënligjore.</t>
  </si>
  <si>
    <t>Dhënia e komenteve për koncept dokumente, akte ligjore dhe nënligjore që i pranojmë për procesin e konsultimit paraprak dhe konsultimit publik.</t>
  </si>
  <si>
    <t>Hartimi i shkresës konfirmuese për ministrinë përkatëse për aktet e pranuara nga ministrit e linjës.</t>
  </si>
  <si>
    <t>Hartimi i tabelave për koncept dokumente, akte ligjore dhe nënligjore.</t>
  </si>
  <si>
    <t>Harmonizimi i legjislacionit për vetëqeverisjen lokale me legjislacionin e BE-së.</t>
  </si>
  <si>
    <t>Hartimi i regjistrit të akteve si dhe publikimi në ueb faqe.</t>
  </si>
  <si>
    <t>Publikimi i drejtpërdrejt i akteve në Gazetën Zyrtare.</t>
  </si>
  <si>
    <t>Zbatimi i Legjislacionit për Vetëqeverisje Lokale.</t>
  </si>
  <si>
    <t>Ligji për Vetëqeverisje Lokale, Strategjia për Vetëqeverisje Lokale 2016 - 2026.</t>
  </si>
  <si>
    <t>Mbështetja e Komunave në ngritjen e nivelit të zbatimit të Legjislacionit</t>
  </si>
  <si>
    <t>Kundërshtimi i lëndëve në gjykatat kompetente lidhur me lendet që palë në procedurë është MAPL-në.</t>
  </si>
  <si>
    <t>Këshillat dhe Shpjegimet ligjore që ndikojnë në lehtësimin e zbatimit të ligjeve dhe akteve nënligjore, të ofruara.</t>
  </si>
  <si>
    <t>Janë mbajtur takimet.</t>
  </si>
  <si>
    <t>Së paku dy Takime periodike (në vit) me komunat për identifikimin e kolizioneve ligjore</t>
  </si>
  <si>
    <t>Hartimi i një analize për pasqyrimin e gjendjes lidhur me kolizionet ligjore (te ligjeve sektoriale dhe LVQL)</t>
  </si>
  <si>
    <t>Hartimi i Analizës mbi Funksionimin dhe Bashkëpunimin e Komunave me Fshatrat, Vendbanimet dhe Lagjet Urbane</t>
  </si>
  <si>
    <t>Së paku 2 puntori Finalizimin i Analizës mbi Funksionimin dhe Bashkëpunimin e Komunave me Fshatrat, Vendbanimet dhe Lagjet Urbane</t>
  </si>
  <si>
    <t>Eshtë hartuar doracaku për përgjegjësitë e komunave që derivojnë nga aktet ligjore të miratuara nga Kuvendi i Republikës së Kosovës dhe aktet nënligjore të miratuara nga Qeveria e Republikës së Kosovës dhe Ministrit sektoriale.</t>
  </si>
  <si>
    <t>Hartimi I Doracakut për përgjegjësitë e komunave që derivojnë nga aktet ligjore të miratuara nga Kuvendi i Republikës së Kosovës dhe aktet nënligjore të miratuara nga Qeveria e Republikës së Kosovës dhe Ministrit sektoriale.</t>
  </si>
  <si>
    <t>5 kerkesa per konsulltim paraprak</t>
  </si>
  <si>
    <t>Shqyrtimi i kërkesave për konsultime paraprake.</t>
  </si>
  <si>
    <t>113 kërkesa dhe 11 ankesa.</t>
  </si>
  <si>
    <t>100 kërkesa dhe 10 ankesa.</t>
  </si>
  <si>
    <t>Ofrimi i përgjigjeve në kërkesat dhe ankesat e pranuara.</t>
  </si>
  <si>
    <t>3 marrveshje</t>
  </si>
  <si>
    <t>Vlerësimi i marrëveshjeve të bashkëpunimit ndërkomunal.</t>
  </si>
  <si>
    <t>Vlerësimi i ligjshmërisë dhe Monitorimi i zbatimit të ligjshmërisë së akteve të Komunave.</t>
  </si>
  <si>
    <t>Vlerësimi i ligjshmërisë së akteve të Komunave.</t>
  </si>
  <si>
    <t>Ligji për Vetëqeverisje Lokale, Ligji per Shqyrtimin Administrativ te Akteve te Komunave; Strategjia për Vetëqeverisje Lokale 2016 - 2026.</t>
  </si>
  <si>
    <t>Numri i akteve të pranuara.</t>
  </si>
  <si>
    <t xml:space="preserve">1900 akte </t>
  </si>
  <si>
    <t>Pranimi i akteve të Komunave.</t>
  </si>
  <si>
    <t>Numri i shkresave të proceduara.</t>
  </si>
  <si>
    <t xml:space="preserve">1900 shkresa </t>
  </si>
  <si>
    <t>Numri i akteve të vlerësuara</t>
  </si>
  <si>
    <t>1550 të vlersuara</t>
  </si>
  <si>
    <t>Dergimi i akteve në Minsitrit e linjes per vlerësim të  Ligjshemrisë.</t>
  </si>
  <si>
    <t>12 raporte, të hartuara.</t>
  </si>
  <si>
    <t>12 raporte</t>
  </si>
  <si>
    <t>Raportet mujore për vlerësimin e ligjshmërisë së akteve të komunave.</t>
  </si>
  <si>
    <t>2 raporte të hartuara.</t>
  </si>
  <si>
    <t>2 raporte</t>
  </si>
  <si>
    <t>Raporti i vlersimit Ligjshmerisë nga MAPL dhe Ministritë e Linës.</t>
  </si>
  <si>
    <t>Numri i akteve të rishqyrtuara.</t>
  </si>
  <si>
    <t>190 rishqyrtim</t>
  </si>
  <si>
    <t>Monitorimi i zbatimit të kërkesave për rishqyrtim të akteve të Komunave.</t>
  </si>
  <si>
    <t>Numri akteve te derguar MD.</t>
  </si>
  <si>
    <t xml:space="preserve">20 akte  në MD </t>
  </si>
  <si>
    <t>Dergimi i akteve ne Minsitrinë e Drejtësisë pas kalimit të afatit për  rishqyrtim te ligjshmerisë.</t>
  </si>
  <si>
    <t>Numri i kerkesave dhe komunat që nuk kanë rishqyrtuar aktet.</t>
  </si>
  <si>
    <t>Vizita në Komuna për rishqyrtimin e ligjshmerisë së akteve.</t>
  </si>
  <si>
    <t xml:space="preserve"> 4 takime, të mbajtura dhe    përgatitja e informatave përmbledhëse dhe rekomandimeve që dalin nga takimet</t>
  </si>
  <si>
    <t xml:space="preserve">4 takime </t>
  </si>
  <si>
    <t>4 takime</t>
  </si>
  <si>
    <t>Organizmi i takimeve të rregullta tre mujore me kryesues të Kuvendeve të Komunave.</t>
  </si>
  <si>
    <t>Numri i takimeve te rregullta me zyrtarë komunal, lidhur me koordinimin e punës dhe zbatimin e përgjegjësive ndërinstitucionale</t>
  </si>
  <si>
    <t>Takimet e rregullta me zyrtarë komunal, lidhur me koordinimin e punës dhe zbatimin e përgjegjësive ndërinstitucionale.</t>
  </si>
  <si>
    <t>Ofrimi i shërbimeve logjistike</t>
  </si>
  <si>
    <t>Ofrim i asistences teknike për të gjitha departamentet e MAPL-së</t>
  </si>
  <si>
    <t>Departamenti për Shërbime të Përgjithshme</t>
  </si>
  <si>
    <t>% e përmbushjes së kërkesave të pranuara nga departamentet</t>
  </si>
  <si>
    <t xml:space="preserve">Ofrim i asistences teknike për të gjitha takimet e organizuara nga MAPL; </t>
  </si>
  <si>
    <t>Printimi, fotokopjimi, shumëzimi i materialeve për takime, bartja e materialeve, vendosja e banerëve dhe panove në sallë, Vendosja e paisjeve te zerimit, Vendosja e paisjeve të perkthimit.</t>
  </si>
  <si>
    <t>Kujdeset për mirëmbajtjen, kontrollin dhe sigurinë e automjeteve të ministrisë, Sigurimin dhe regjistrimin e automjeteve të ministrisë.</t>
  </si>
  <si>
    <t>Ofrimi i shërbimeve të transportit për zyrtarët e MAPL-së, brenda vendit.</t>
  </si>
  <si>
    <t>Ofrimi i shërbimeve të transportit për zyrtarët e MAPL-së, jashtë vendit.</t>
  </si>
  <si>
    <t>Ngarkimi dhe shkarkimi i zyrtarëve me inventar ne sistemin e-pasuria.</t>
  </si>
  <si>
    <t>Pranimi dhe shpërndarja e lëndëve brenda dhe jashtë MAPL-së. Arkivimi fizik dhe elektronik I lëndëve dhe kërkesave të dorëzuara nga komunat dhe palët tjera të procesohen në përputhje me procedurat dhe afatet kohore të përcaktuara me legjislacion për vetëqeverisje lokale.</t>
  </si>
  <si>
    <t>Menaxhimi, organizimi dhe sistematizimi i arkivit, regjistrave, dokumenteve dhe njohuritë e ministrisë.</t>
  </si>
  <si>
    <t>Furnizimi i zyrtarëve te ministrisë me material shpenzues.</t>
  </si>
  <si>
    <t>Ofrimi i shërbimeve të IT-së</t>
  </si>
  <si>
    <t>Mirëmbajtja e rrjetit të inetrnetit në ministri dhe Ofrimi i shërbimeve të TI-së (instalim, Helpdesk, Riparim, e-mail, Internet, Printim etj).</t>
  </si>
  <si>
    <t>Përkrahja e komunave për sistemin e Intranetit.</t>
  </si>
  <si>
    <t>Administrimi i Ueb Faqes zyrtare të MAPL-së dhe Ueb Faqes së PQH (OGP)</t>
  </si>
  <si>
    <t>Menaxhimi i Platformes e-komunat ne koordinim me ASHI-në</t>
  </si>
  <si>
    <t>Furnizimi i zyrtarëve të ministrisë me Kompjuter, Lap Top dhe pajisje tjera të IT</t>
  </si>
  <si>
    <t>Ofrimi i përkthimit dhe lektyrimit</t>
  </si>
  <si>
    <t>Ofrimi i shërbimeve të perkthimit dhe lektorimit</t>
  </si>
  <si>
    <t>Mbështetja e Ministrisë me përkthime cilësore dhe profesionale të të gjitha dokumenteve, sipas kërkesave të kabinetit dhe departamenteve.</t>
  </si>
  <si>
    <t>Përkthimi simultan në gjuhët: Shqip-Serbisht dhe anasjelltas, si dhe Shqip-Anglisht dhe anasjelltas në takime të organizuara nga MAPL.</t>
  </si>
  <si>
    <t xml:space="preserve">Ofrimi i shërbimeve lektorale </t>
  </si>
  <si>
    <t xml:space="preserve">Planifikimi dhe shpenzimi i buxhetit në përputhje me rregullat dhe udhëzimet ligjore </t>
  </si>
  <si>
    <t>Menaxhimi i procesit të planifikimit, monitorimit dhe shpenzimit të buxhetit të MAPL-së</t>
  </si>
  <si>
    <t>Korniza Afatmesme e Shpenzimeve Ligji i buxhetit</t>
  </si>
  <si>
    <t>Deivizioni për Buxhet dhe Financa</t>
  </si>
  <si>
    <t>% e shpenzimit të buxhetit të MAPL-së i përcaktuar me Ligjin e buxhetit</t>
  </si>
  <si>
    <t>Mbledhja e informatave nga njësit tjera lidhur me kohën e paraparë për zotimin dhe shpenzimin e mjeteve</t>
  </si>
  <si>
    <t>Vendosja e te dhenava per zotime dhe shpenzime ne SIMFK dhe dorëzimi i Planit te zotimeve dhe shpenzimeve në Ministrinë e Financave.</t>
  </si>
  <si>
    <t>Hartimi i raportit vjetor financiar.</t>
  </si>
  <si>
    <t xml:space="preserve">Hartimi i Kornizës  Afatmesme të shpenzimeve për periudhën 2026-2028 </t>
  </si>
  <si>
    <t>Mbajtja e takimeve me Sekretarin dhe departamentët për identifikimin e nevojave buxhetore</t>
  </si>
  <si>
    <t>Hartimi i programit të Investimeve Publike për periudhen 2026-2028</t>
  </si>
  <si>
    <t>Buxhetimi i shpenzimeve në sistemin BDMS</t>
  </si>
  <si>
    <t>Hartimi i raportit për listen e vetëvlerësimit</t>
  </si>
  <si>
    <t>Zotimi, pranimi i mallit, shpenzimi dhe certifikimi i lëndëve</t>
  </si>
  <si>
    <t>Skanimi  i lendeve, arkivimi elektronik në Share Follder,  arkivimi fizik i lendeve si dhe evidentimi ne librin e protokollit intern</t>
  </si>
  <si>
    <t>Përgatitja e 12 raporteve të barazimit të SIMFK-së dhe analizimi i tij me raportet e shpenzimeve në baza mujore.</t>
  </si>
  <si>
    <t>Hapja e Petty Cashit, rimbushja sipas nevojës dhe mbyllja e tyre brenda  afatit ligjor</t>
  </si>
  <si>
    <t>Përgatitja e formularëve dhe llogaritja e shpenzimeve para dhe pas kthimit të zyrtarëve nga vizita zyrtare</t>
  </si>
  <si>
    <t>Hapja dhe mbyllja e Kredit Karteleve (12)</t>
  </si>
  <si>
    <t>Hartimi i 12 raporteve për faturat e pa paguara dhe obligimeve kontraktuale në bashkëpunim me Divizionin e Prokurimit</t>
  </si>
  <si>
    <t>Hartimi i 48 raporteve për shpenzimet javore të buxhetit</t>
  </si>
  <si>
    <t>Hartimi i 12 raporteve të kontabilitetit</t>
  </si>
  <si>
    <t>Hartimi i 24 raporteve për zotime dhe shpenzime</t>
  </si>
  <si>
    <t>Hartimi i 48 raporteve për certifikim të lëndëve</t>
  </si>
  <si>
    <t>Regjistrimi i pasurisë mbi 1,000.00 €</t>
  </si>
  <si>
    <t>Regjistrimi i pasurisë  në sistemin e-pasuria</t>
  </si>
  <si>
    <t>Bartja e investimeve kapitale në komuna, pas përfundimi të projekteve nga ana e komuave</t>
  </si>
  <si>
    <t>Zhvillimi i  aktiviteteve  të auditimit të brendshëm për arritjen e objektivave të Ministrisë së Administrimit të Pushtetit Lokal</t>
  </si>
  <si>
    <t>Vlerësimi i kontrolleve të brendshme në të gjitha strukturat e sistemeve në Ministrinë e Administrimit të Pushtetit Lokal</t>
  </si>
  <si>
    <t xml:space="preserve">Ligji Nr. 06/L-021, 2018 Për kontrollin e brendshëm të financave publike </t>
  </si>
  <si>
    <t>Njësia për Auditimin e Brendshëm</t>
  </si>
  <si>
    <t>Raportet periodike të punës së NJAB</t>
  </si>
  <si>
    <t>Përgatitja dhe procedimi i Raportit të  gjashtëmujorit të II-të të punës së  NJAB-së për vitin 2025  (15.01.2026), në Ministrinë e Finacave, Punes dhe Transfereve (MFPT) konkretisht në Njësinë Qendrore Harmonizuese për Auditim të Brendshëm (NJAH-AB) pas miratimit të Udhëheqesit të Subjektit të Sektorit Publik/Ministrit.</t>
  </si>
  <si>
    <t>Përgatitja dhe procedimi i Raportit vjetor të punës së NjAB-së për vitin  2025 (15.01.2026), në Ministrinë e Finacave, Punes dhe Transfereve (MFPT) konkretisht në Njësinë Qendrore Harmonizuese për Auditim të Brendshëm (NJAH-AB) pas miratimit të Udhëheqesit të Subjektit të Sektorit Publik/Ministrit.</t>
  </si>
  <si>
    <t>Procedimi i Raportit të  gjashtëmujorit të I-rë të punës së  NJAB-së për vitin  2026  (15.07.2026), në Ministrinë e Finacave, Punes dhe Transfereve (MFPT) konkretisht në Njësinë Qendrore Harmonizuese për Auditim të Brendshëm (NJAH-AB) pas miratimit të Udhëheqesit të Subjektit të Sektorit Publik/Ministrit.</t>
  </si>
  <si>
    <t xml:space="preserve">Përgatitja dhe procedimi i Planeve të NJAB-së (Strategjik 2027-2029) dhe vjetor 2027 në Ministrinë e Finacave, Punës dhe Transfereve (MFPT),
konkretisht në Njësinë Qendrore Harmonizuese për Auditim të Brendshëm (NJAH-AB) pas aprovimit nga Kryesuesja e Komitetit të Auditimit dhe miratimit të Udhëheqesit të Subjektit të Sektorit Publik/Ministrit
</t>
  </si>
  <si>
    <t>Kryerja e auditimeve sipas Planit Strategjik 2026 -2028 dhe Planit vjetor 2026 si dhe audtime me kërkesë të veçantë (ad-hoc) me aprovim të Ministrit.</t>
  </si>
  <si>
    <t>15 auditime te rregullta; Auditme ad-hoc sipas kërkesave</t>
  </si>
  <si>
    <t xml:space="preserve">Auditimi: “Menaxhimi i pasurisë në MAPL”.                                            Planifikimi i angazhimit (Deklarat e pavarësisë së audituesit; njoftimi për fillimin e angazhimit; vlerësimi i rrezikut dhe planifikimi i kohës së përfundimit);
Puna në teren (Takimi fillesatar me njësinë që do të auditohet-projekt agjenda; Programi i angazhimit të auditimit; testet individuale të auditimit, marrja e mostrave dhe analizimi i tyre etj.),
Raportimi (Draft raporti; takimi përmbyllës-përfundimtar; 
Draft Raporti Përfundimtarë; Plani i veprimit të dërguar nga Njësia e audituar;
Përgatitja e raportit Final “Menaxhimi i automjeteve në MAPL” dhe procedimi te Menaxhmenti i lartë dhe Komitetit i Auditimit.
</t>
  </si>
  <si>
    <t xml:space="preserve">Auditimi: “Menaxhimi i burimeve njerëzore në MAPL”.         Planifikimi i angazhimit (Deklarat e pavarësisë së audituesit; njoftimi për fillimin e angazhimit; vlerësimi i rrezikut dhe planifikimi i kohës së përfundimit);
Puna në teren (Takimi fillesatar me njësinë që do të auditohet- projekt agjenda; Programi i angazhimit të auditimit; testet individuale të auditimit, marrja e mostrave dhe analizimi i tyre etj.),
Raportimi (Draft raporti; takimi përmbyllës-përfundimtar; 
Draft Raporti Përfundimtarë; Plani i veprimit të dërguar nga Njësia e audituar;
Përgatitja e raportit Final “Menaxhimi i automjeteve në MAPL” dhe procedimi te Menaxhmenti i lartë dhe Komitetit i Auditimit.
                                           </t>
  </si>
  <si>
    <t>Auditimi: “Sistemi i menaxhimit të prokurimit”.                      Planifikimi i angazhimit (Deklarat e pavarësisë së audituesit; njoftimi për fillimin e angazhimit; vlerësimi i rrezikut dhe planifikimi i kohës së përfundimit);
Puna në teren (Takimi fillesatar me njësinë që do të auditohet-projekt agjenda; Programi i angazhimit të auditimit; testet individuale të auditimit, marrja e mostrave dhe analizimi i tyre etj.),
Raportimi (Draft raporti; takimi përmbyllës-përfundimtar; Draft Raporti Përfundimtarë; Plani i veprimit të dërguar nga Njësia e audituar;
Përgatitja e raportit Final “ Sistemi i menaxhimit të buxhetit” dhe procedimi te Menaxhmenti i lartë dhe Komitetit i Auditimit.</t>
  </si>
  <si>
    <t xml:space="preserve">Auditimi: “Sistemi i menaxhimit të buxhetit”. Planifikimi i angazhimit (Deklarata e pavarësisë së audituesit; njoftimi për fillimin e angazhimit; vlerësimi i rrezikut dhe planifikimi i kohës së përfundimit),
Puna në teren (Takimi fillesatar me njësinë që do të auditohet-projekt agjenda,
Programi i angazhimit të auditimit; testet individuale të auditimit, marrja e mostrave dhe analizimi i tyre etj.)
Raportimi (Draft raporti; takimi përmbyllës-përfundimtar; Draft Raporti Përfundimtarë; Plani i veprimit të dërguar nga Njësia e audituar;
Përgatitja e raportit Final “ Sistemi i menaxhimit të prokurimit” dhe procedimi te Menaxhmenti i lartë dhe Komitetit i Auditimit.
</t>
  </si>
  <si>
    <t xml:space="preserve">Auditimi: “Menaxhimi i investimeve kapitale në MAPL”.Planifikimi i angazhimit (Deklarata e pavarësisë së audituesit; njoftimi për fillimin e angazhimit; vlerësimi i rrezikut dhe planifikimi i kohës së përfundimit);
Puna në teren (Takimi fillesatar me njësinë që do të auditohet-projekt agjenda; Programi i angazhimit të auditimit; testet individuale të auditimit, marrja e mostrave dhe analizimi i tyre etj.)
Raportimi (Draft raporti; takimi përmbyllës-përfundimtar; Draft Raporti Përfundimtarë; Plani i veprimit të dërguar nga Njësia e audituar;
Përgatitja e raportit Final “ Menaxhimi i investimve kapitale” dhe procedimi te Menaxhmenti i lartë dhe Komitetit i Auditimit.
</t>
  </si>
  <si>
    <t>Organizimi i burimeve njerëzore në përputhje me nevojat e ministrisë.</t>
  </si>
  <si>
    <t>Sigurimi i zbatimit të procedurave për përzgjedhjen dhe punësimin e personelit të kualifikuar, në përputhje me legjislacionin në fuqi si dhe menaxhimi dhe mirëmbajtja e informatave për burime njerëzore.</t>
  </si>
  <si>
    <t xml:space="preserve">Ligji për Zyrtarët Publik dhe 
Rregullorja për Organizimin e brendshëm dhe Sistematizimin e Vendeve të Punës.
</t>
  </si>
  <si>
    <t>Njësia për Menaxhimin e Burimeve Njerzore</t>
  </si>
  <si>
    <t>Numri i rekrutimeve për kandidatët për pozitat e lira.</t>
  </si>
  <si>
    <t>34 Kërkesësa nga Departamenti / Divizioni dhe Përshkrimi i detyrave të punës i nënshkruar nga Udhëheqësi i njësisë përkatëse,  dhe SP,  shpallja përmes sistemit elektronik nga NBNJ.</t>
  </si>
  <si>
    <t>34 Aprovime nga Menaxheri i personelit.</t>
  </si>
  <si>
    <t>34 shpallje në dy gjuhët zyrtare.</t>
  </si>
  <si>
    <t>34 draft vendime   për Komisionin e Rekrutimit, të hartuara.</t>
  </si>
  <si>
    <t>34 Njoftime në ueb-faqen e MAPL për përzgjedhjen e kandidatit/es të sukseshëm.</t>
  </si>
  <si>
    <t>Plani vjetor për trajnime dhe kurse të stafit të MAPL-së dhe Bashkëpunimi dhe koordinimi mes  IKAP-it për  procesin e trajnimeve për vitin kalendarik 2025.</t>
  </si>
  <si>
    <t>Strategjia për Vetëqeverisje Lokale.</t>
  </si>
  <si>
    <t>Numri i trajnimeve të realizuara dhe numri i pjesëmarrësve.</t>
  </si>
  <si>
    <t>Grumbullimi i kërkesave për trajnime nga departamentet dhe divizionet e MAPL, të identifikuara.</t>
  </si>
  <si>
    <t>4 Raporte mbi mbarëvajtjen e trajnimeve, të hartuara.</t>
  </si>
  <si>
    <t>Ndryshmet në listën e pagave (PAYROL) në sistemin e pagave në   MF/Thesar.</t>
  </si>
  <si>
    <t>Ligji për Zyrtarët Publik dhe 
Rregullorja për Organizimin e brendshëm dhe Sistematizimin e Vendeve të Punës.</t>
  </si>
  <si>
    <t>Pranimi i të gjitha kërkesave  të aprovuara për ndryshime  dhe kompensime në listën e pagave, të cilat duhen të  procedohen në DBNj më së largu deri më  datë një (1) të muajit.</t>
  </si>
  <si>
    <t>Dorëzim i ndryshimeve në listën e pagave në Divizionin e Pagave -Thesar, deri  me datë 10 të muajit.</t>
  </si>
  <si>
    <t>Koordinimi dhe bashkëpunimi me Agjencinë për Parandalimin e Korrupsionit.</t>
  </si>
  <si>
    <t>Njoftimi i  rregullt i Njësive të MAPL-së për deklarimin e pasurisë.</t>
  </si>
  <si>
    <t>Menaxhimi i praktikës profesionale me studentët.</t>
  </si>
  <si>
    <t>Hartimi i marrëveshjeve në mes MAPL dhe Praktikantët, sipas kërkesave të pranuara për praktikë – në vazhdimësi.</t>
  </si>
  <si>
    <t>Koordimimi dhe bashkëpunimi me Agjencinë për Parandalimin e Korrupsionit.</t>
  </si>
  <si>
    <t>Dekalarimi i pasurisë së zyrtarëve publik.</t>
  </si>
  <si>
    <t>Menaxhimi i praktikës profesionale me  studentët.</t>
  </si>
  <si>
    <t>Përgatitja e marrëveshjes  dhe  vërtetimit mbi dëshminë e kryerjes së praktikës në MAPL.</t>
  </si>
  <si>
    <t>Zhvillimi i aktiviteteve të prokurimit për nevojat e MAPL-së</t>
  </si>
  <si>
    <t>Rritja e konsistencës në mes të planifikimit të prokurimit dhe buxhetit të ministrisë.</t>
  </si>
  <si>
    <t>Ligji i prokurimit Publik në fuqi dhe Rregullorja  Nr.001/2022 për Prokurim Publik.</t>
  </si>
  <si>
    <t>Departamenti i Prokurimit</t>
  </si>
  <si>
    <t xml:space="preserve">Numri i aktiviteteve të planifikuara karshi aktiviteteve te realizuara </t>
  </si>
  <si>
    <t>Hartimi dhe miratimi i planit të prokurimit për vitin 2025.</t>
  </si>
  <si>
    <t>Grumbullimi i kërkesave për mallra, shërbime dhe kapitale  nga departamentet e MAPL-së dhe hartimi i përfundimtar i planifikimit për vitin fiskal vijues si dhe  procedimi i planit të Prokurimit pas aprovimit nga SP ne Platformën elektronike KRPP-AQP.</t>
  </si>
  <si>
    <t>Plani përfundimtar i prokutrumit për vitin fiscal 2026. Kontratat, furnizime/Shërbime/ Kapitale.</t>
  </si>
  <si>
    <t>Flamuj te medhaj shteteror,sipas kërkesave nga njësit kërkuese.</t>
  </si>
  <si>
    <t>Flamuj te vexhel tavoline,sipas kërkesave nga njësit kërkuese.</t>
  </si>
  <si>
    <t>Rekuizita-Fletore me llogo te MAPL A5 me kopertina te trasha,sipas kërkesave nga njësit kërkuese.</t>
  </si>
  <si>
    <t>Fletore me llogo te MAPL A4 me kopertina te trasha,sipas kërkesave nga njësit kërkuese.</t>
  </si>
  <si>
    <t>Kimika me llogo te MAPL, materiali metai, sipas kërkesave nga njësit kërkuese.</t>
  </si>
  <si>
    <t>Kalendar për tavolinë pune, me llogo të MAPL, sipas kërkesave nga njësit kërkuese.</t>
  </si>
  <si>
    <t>112,5</t>
  </si>
  <si>
    <t>Banera me llogo të MAPL (rollup),sipas kërkesave nga njësit kërkuese.</t>
  </si>
  <si>
    <t>Pllaka metali me emra të zyrtarëve të lartë drejtues (Ministra, zv Ministra, Sekretar) per vendosje ne derën e zyrës,sipas kërkesave nga njësit kërkuese.</t>
  </si>
  <si>
    <t>Furnizim me vizitkarta për stafin e MAPL -së,sipas kërkesave nga njësit kërkuese.</t>
  </si>
  <si>
    <t>Karroce per bartje me 2 rrota (200kg),sipas kërkesave nga njësit kërkuese.</t>
  </si>
  <si>
    <t>Karroce dore metalike me 4 rrota (200-400Kg),sipas kërkesave nga njësit kërkuese.</t>
  </si>
  <si>
    <t>Kabllo vazhduese për rrymë 3m,sipas kërkesave nga njësit kërkuese</t>
  </si>
  <si>
    <t>Bateri 1.5 V, AAA 1 4, sipas kërkesave nga njësitë kërkuese</t>
  </si>
  <si>
    <t>Bateri 1.5V, AA 1/4, sipas kërkesave nga njësitë kërkuese</t>
  </si>
  <si>
    <t>Kuti me vegla pune, 186 pjese</t>
  </si>
  <si>
    <t>Mbajtese mesingu per flamuj shtetrore te medhaj (shtiza), sipas kërkesave nga njësitë kërkuese</t>
  </si>
  <si>
    <t>Foli plastifikues per dokumente A/4 -216x303mm</t>
  </si>
  <si>
    <t>Furnizim me material   reprezentativ (për delegacion), sipas kërkesave nga njësive kërkuese.</t>
  </si>
  <si>
    <t>Furnizim dhe rimobilim i zyrave (Kabinet, Administratë), sipas kërkesave nga njësive kërkuese.</t>
  </si>
  <si>
    <t>Furnizimi me goma verore dhe dimërore për automjete e MAPL-së, sipas kërkesave nga njësive kërkuese.</t>
  </si>
  <si>
    <t>Furnizimi dhe Ri mobilimi i zyrave (Kabinet Administratë), sipas kërkesave nga njësive kërkuese.</t>
  </si>
  <si>
    <t>Furnizimi me pajisje tjera të IT-së, sipas kërkesave nga njësive kërkuese.</t>
  </si>
  <si>
    <t>Loptop, sipas kërkesave nga njësive kërkuese.</t>
  </si>
  <si>
    <t>PC me  Monitor, sipas kërkesave nga njësive kërkuese.</t>
  </si>
  <si>
    <t>Aparat për fotografi me zoom , sipas kërkesave nga njësive kërkuese.</t>
  </si>
  <si>
    <t>Shërbimet e sigurimi i veturave (janë përfshirë dhe veturat qe do i marrim me qira per sigurim TPL + dhe casco).</t>
  </si>
  <si>
    <t>999,99</t>
  </si>
  <si>
    <t>Pastrimi i veturave zyrtare të MAPL-ës sipas kërkesave nga njësive kërkuese.</t>
  </si>
  <si>
    <t>Kontrollimi teknik ,sipas kërkesave nga njësive kërkuese.</t>
  </si>
  <si>
    <t>E – Komuna sipas kërkesave nga njësitë kërkuese.</t>
  </si>
  <si>
    <t>Zhvillimi i  aktiviteteve  të komunikimit publik  për arritjen e objektivave të Ministrisë së Administrimit të Pushtetit Lokal.</t>
  </si>
  <si>
    <t>Përkrahje profesionale për ministrin/en dhe zëdhënësin/en e ministrisë në fushën e Komunikimit Publik.</t>
  </si>
  <si>
    <t>RREGULLORE (QRK) - NR. 17/2024 E PUNËS SË QEVERISË SË
REPUBLIKËS SË KOSOVËS1 NENI 85,
RREGULLORE (ZKM) NR. 17/2024 PËR ORGANIZIMIN E 
BRENDSHËM DHE SISTEMATIZIMIN E VENDEVE TË PUNËS NË 
MINISTRINË E ADMINISTRIMIT TË PUSHTETIT LOKAL1</t>
  </si>
  <si>
    <t>Divizioni për Komunikim Publik</t>
  </si>
  <si>
    <t>Aktivitetet i vazhdueshëm.</t>
  </si>
  <si>
    <t>Ofron këshilla për efektivitet të prezantimit të politikave të ministrisë - Komunikim i koordinuar dhe i harmonizuar.</t>
  </si>
  <si>
    <t>Numri i kalendarëve javor të aktiviteteve të komunikimit në ZKP-ZKM.</t>
  </si>
  <si>
    <t>Hartimi dhe raportimi i kalendarëve javor të aktiviteteve të komunikimit në ZKP-ZKM - Çdo javë.</t>
  </si>
  <si>
    <t>Numri i konferencave dhe intervistave me media.</t>
  </si>
  <si>
    <t>Bashkëpunim me zëdhënësin/en për organizimin e konferencave dhe intervistave me media.</t>
  </si>
  <si>
    <t>Fotografim, video dhe arkivim dhe shpërndarje të aktiviteteve kryesore të Ministrisë.</t>
  </si>
  <si>
    <t>Numri i fushatave informuese dhe vetëdijesuese.</t>
  </si>
  <si>
    <t>Planifikimi dhe koordinimi i fushatave informuese dhe vetëdijësuese.</t>
  </si>
  <si>
    <t>Numi i raporteve të hartuara.</t>
  </si>
  <si>
    <t>Raportimi i aktiviteteve të Divizionit për Komunikim Publik.</t>
  </si>
  <si>
    <t>Përgatitja e raportit ditor të monitorimit të mediave.</t>
  </si>
  <si>
    <t>Menaxhimi i komunikimit të ministrisë në llogarinë zyrtare të institucionit në rrjetin sociale- Facebook.</t>
  </si>
  <si>
    <t>RREGULLORE (ZKM) NR. 17/2024 PËR ORGANIZIMIN E 
BRENDSHËM DHE SISTEMATIZIMIN E VENDEVE TË PUNËS NË 
MINISTRINË E ADMINISTRIMIT TË PUSHTETIT LOKAL.</t>
  </si>
  <si>
    <t>Numri i publikimeve në llogarinë zyrtare të institucionit në rrjetin sociale- Facebook.</t>
  </si>
  <si>
    <t>Draftim dhe publikim i komunikatave, njoftimeve dhe deklaratave për media.</t>
  </si>
  <si>
    <t>Publikime informatave, videove, infografikave.</t>
  </si>
  <si>
    <t xml:space="preserve">Përditësimi i ueb-faqes zyrtare të MAPL-ës.    </t>
  </si>
  <si>
    <t>Numri i publikimeve n i dokumenteve dhe informative të MAPL-së në Web Faqen Zyrtare.</t>
  </si>
  <si>
    <t xml:space="preserve">Publikimi i dokumenteve dhe informative të MAPL-së </t>
  </si>
  <si>
    <t>Email-it zyrtar i MAPL-së.</t>
  </si>
  <si>
    <t>Numri i emal-eve zyrtar të menaxhuar të MAPL-ës.</t>
  </si>
  <si>
    <t>Menaxhimi i e-mail-it zyrtar të MAPL-ës.</t>
  </si>
  <si>
    <t>Përfshirja në hartimin e politikave.</t>
  </si>
  <si>
    <t>Numri i planeve të komunikimit për projekt-ligje dhe politikat publike.</t>
  </si>
  <si>
    <t>Zhvillimi dhe prezantimi i planeve të komunikimit për projekt-ligje dhe politikat publike.</t>
  </si>
  <si>
    <t>Qasja në Dokumente Publike.</t>
  </si>
  <si>
    <t>LIGJI NR. 06/L-081 PËR QASJE NË DOKUMENTE PUBLIKE.</t>
  </si>
  <si>
    <t>Numri  i Kërkesave për Qasje në Dokumente Publike.</t>
  </si>
  <si>
    <t>Trajtimi i Kërkesave për Qasje në Dokumente Publike.</t>
  </si>
  <si>
    <t>Divizioni për Komunikim Publik.</t>
  </si>
  <si>
    <t>Raport i Kërkesave për Qasje në Dokumente publike.</t>
  </si>
  <si>
    <t>Raportimi për Kërkesat për Qasje në Dokumente publike.</t>
  </si>
  <si>
    <t xml:space="preserve">Raportimi vjetor në Agjencinë për Informim dhe Privatësi. </t>
  </si>
  <si>
    <t>Raportimi vjetor në Agjencinë për Informim dhe privatësi lidhur me kërkesat  për Qasje në Dokumente Publike të trajtuara nga MAPL-ja.</t>
  </si>
  <si>
    <t xml:space="preserve">Menaxhimi i projekteve kapitale te financuara nga fondet e MAPL  ne komuna  </t>
  </si>
  <si>
    <t>3.2.</t>
  </si>
  <si>
    <t>Monitorimi i zbatimit të obligimeve të komunave në fushën e të drejtave të njeriut dhe forcimi i funksionimit të njësive komunale për të drejtat e njeriut.</t>
  </si>
  <si>
    <t>Integrimi i nevojave të komuniteteve rom, ashkali dhe egjiptian në politikat, buxhetet dhe planet lokale, si dhe rritja e pjesëmarrjes së tyre në proceset vendimmarrëse në nivel komunal.</t>
  </si>
  <si>
    <t>Informimi i qytetarëve në Prandalimin e trafikimit me njerëz, përmes forcimit të mekanizmave lokalë dhe bashkëpunimit ndërinstitucional.</t>
  </si>
  <si>
    <t>Forcimi i mekanizmave komunal për përfshirjen e personave me aftësi të kufizuara përmes hartimit të Planeve të Veprimit për PAK dhe sigurimit të qasjes në shërbime komunale, duke përfshirë edhe ofrimin e interpretimit të gjuhës së shenjave.</t>
  </si>
  <si>
    <t>9.1.</t>
  </si>
  <si>
    <t>11.1.</t>
  </si>
  <si>
    <t>13.1.</t>
  </si>
  <si>
    <t>14.1.</t>
  </si>
  <si>
    <t>14.2.</t>
  </si>
  <si>
    <t>14.3.</t>
  </si>
  <si>
    <t>15.1.</t>
  </si>
  <si>
    <t>16.1.</t>
  </si>
  <si>
    <t>16.2.</t>
  </si>
  <si>
    <t>17.1.</t>
  </si>
  <si>
    <t>17.2.</t>
  </si>
  <si>
    <t>18.1.</t>
  </si>
  <si>
    <t>19.1.</t>
  </si>
  <si>
    <t>20.1.</t>
  </si>
  <si>
    <t>21.1.</t>
  </si>
  <si>
    <t>22.1.</t>
  </si>
  <si>
    <t>23.1.</t>
  </si>
  <si>
    <t>24.1.</t>
  </si>
  <si>
    <t>25.1.</t>
  </si>
  <si>
    <t>26.1.</t>
  </si>
  <si>
    <t>26.2.</t>
  </si>
  <si>
    <t>26.3.</t>
  </si>
  <si>
    <t>27.1.</t>
  </si>
  <si>
    <t>28.1.</t>
  </si>
  <si>
    <t>28.2.</t>
  </si>
  <si>
    <t>29.1.</t>
  </si>
  <si>
    <t>29.2.</t>
  </si>
  <si>
    <t>29.3.</t>
  </si>
  <si>
    <t>30.1.</t>
  </si>
  <si>
    <t>31.1.</t>
  </si>
  <si>
    <t>32.1.</t>
  </si>
  <si>
    <t>32.2.</t>
  </si>
  <si>
    <t>32.3.</t>
  </si>
  <si>
    <t>32.4.</t>
  </si>
  <si>
    <t>32.5.</t>
  </si>
  <si>
    <t>32.6.</t>
  </si>
  <si>
    <t>32.7.</t>
  </si>
  <si>
    <t>33.1.</t>
  </si>
  <si>
    <t>34.1.</t>
  </si>
  <si>
    <t>34.2.</t>
  </si>
  <si>
    <t>34.3.</t>
  </si>
  <si>
    <t>34.4.</t>
  </si>
  <si>
    <t>34.5.</t>
  </si>
  <si>
    <t>34.6.</t>
  </si>
  <si>
    <t>Harimi i  Raportit të funksionimit të komunave të Republikes së Kosovës për vitin 2025</t>
  </si>
  <si>
    <t xml:space="preserve">Raportimi në MPB, DASH dhe GRETA.   </t>
  </si>
  <si>
    <t>% e realizimit të projekteve</t>
  </si>
  <si>
    <t xml:space="preserve">Numri i projekteve kapitale nga Programi për zhvillim të infrastrukturës socio-ekonomike dhe bashkëpunim ndërkomunal </t>
  </si>
  <si>
    <t xml:space="preserve">Monitorimimi i zbatimit dhe raportimi mbi progresin e iniciativave Qytetare.    </t>
  </si>
  <si>
    <t xml:space="preserve">Numri i Komunave të Informuara dhe Monitoruara për Qarkoren për zbatimin e masave të veçanta për adresimin e pabarazisë gjinore në nivelin lokal.      </t>
  </si>
  <si>
    <t xml:space="preserve">Numri i komunave që kanë hartuar dhe miratuar Planin e Veprimit për Personat me Aftësi të Kufizuara.                         </t>
  </si>
  <si>
    <t>Numri i komunave që ofrojnë interpretues të gjuhës së shenjave për shërbime komunale dhe ngjarje publike.</t>
  </si>
  <si>
    <t xml:space="preserve">Sipas kërkesave të pranuara </t>
  </si>
  <si>
    <r>
      <t xml:space="preserve">Konsultimet paraprake me ministrit e linjës.            </t>
    </r>
    <r>
      <rPr>
        <sz val="12"/>
        <color rgb="FFFF0000"/>
        <rFont val="Times New Roman"/>
        <family val="1"/>
      </rPr>
      <t/>
    </r>
  </si>
  <si>
    <t>Raportimi te ZKM për aktet e miratuara nga ministria.</t>
  </si>
  <si>
    <t>Hartimi i raportit të Kontratave  për vitin 2025.</t>
  </si>
  <si>
    <t>Numri i konfimeve të lëshuara për shpenzimet e pranueshme.</t>
  </si>
  <si>
    <t>Numri i komunave me ekipe funksionale për të drejtat e fëmijëve.</t>
  </si>
  <si>
    <t>Miratimi i Planit të Veprimit për të drejtat e fëmijëve.</t>
  </si>
  <si>
    <t>Numri i komunave të cilat zbatojnë buxhetimin e përgjegjshëm gjinor.</t>
  </si>
  <si>
    <t xml:space="preserve">Numri i komunave me mekanizma funksional (zyrtar/e për barazi gjinore, komisione komunale). </t>
  </si>
  <si>
    <t xml:space="preserve">Miratimi i Plan Veprimi për Barazi Gjinore.                        </t>
  </si>
  <si>
    <t xml:space="preserve">Numri i iniciativave qytetare të mbështetura.
</t>
  </si>
  <si>
    <t>Sipas kërkesave të pranuara nga komunat.</t>
  </si>
  <si>
    <t xml:space="preserve">Numri i rekomandimeve konkrete të marra. </t>
  </si>
  <si>
    <t xml:space="preserve">
                                                                                       Numri i dokumenteve dhe analizave që përmirësohen.</t>
  </si>
  <si>
    <t>27.2.</t>
  </si>
  <si>
    <t xml:space="preserve">Monitorimi i zbatimit të projekteve të  komunave te financuara nga  Programi për zhvillim të infrastrukturës socio-ekonomike dhe bashkëpunim ndërkomunal </t>
  </si>
  <si>
    <t>Monitorimi i zbatimit të ligjshmërisë së akteve të Komunave. Bazuar në nenin 31, dhe 32 të Rregullores për organizim te brenshem të MAPL-së, Departamenti Ligjor dhe Divizioni për Shqyrtimin e Ligjshmërisë së Akteve të Kuvendit Komunal dhe Kryetarit 
të Komunë, janë kompetent për shqyrtimin e ligjshmerisë së akteve Akteve të Kuvendit Komunal dhe Kryetarit 
të Komunë dhe nuk mund te bartet ne DQMNL pasi qe aktet e komunave nga ky departamnet shqyrtohen vetem sa i perket fushes se trasparences.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</si>
</sst>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 [$€-1];[Red]\-#,##0\ [$€-1]"/>
  </numFmts>
  <fonts count="7" x14ac:knownFonts="1">
    <font>
      <sz val="11"/>
      <color theme="1"/>
      <name val="Calibri"/>
      <family val="2"/>
      <scheme val="minor"/>
    </font>
    <font>
      <sz val="8"/>
      <name val="Calibri"/>
      <family val="2"/>
      <scheme val="minor"/>
    </font>
    <font>
      <sz val="11"/>
      <color theme="1"/>
      <name val="Calibri"/>
      <family val="2"/>
      <scheme val="minor"/>
    </font>
    <font>
      <sz val="12"/>
      <color theme="1"/>
      <name val="Times New Roman"/>
      <family val="1"/>
    </font>
    <font>
      <sz val="12"/>
      <color rgb="FFFF0000"/>
      <name val="Times New Roman"/>
      <family val="1"/>
    </font>
    <font>
      <b/>
      <sz val="12"/>
      <color theme="1"/>
      <name val="Times New Roman"/>
      <family val="1"/>
    </font>
    <font>
      <sz val="12"/>
      <name val="Times New Roman"/>
      <family val="1"/>
    </font>
  </fonts>
  <fills count="6">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93">
    <xf numFmtId="0" fontId="0" fillId="0" borderId="0" xfId="0"/>
    <xf numFmtId="0" fontId="3" fillId="0" borderId="0" xfId="0" applyFont="1" applyAlignment="1">
      <alignment horizontal="left" vertical="top"/>
    </xf>
    <xf numFmtId="0" fontId="3" fillId="0" borderId="0" xfId="0" applyFont="1" applyFill="1" applyAlignment="1">
      <alignment horizontal="left" vertical="top"/>
    </xf>
    <xf numFmtId="0" fontId="3" fillId="5" borderId="0" xfId="0" applyFont="1" applyFill="1" applyAlignment="1">
      <alignment horizontal="left" vertical="top"/>
    </xf>
    <xf numFmtId="0" fontId="3" fillId="0" borderId="0" xfId="0" applyFont="1" applyAlignment="1">
      <alignment horizontal="left"/>
    </xf>
    <xf numFmtId="165" fontId="3" fillId="0" borderId="1" xfId="1" applyNumberFormat="1" applyFont="1" applyFill="1" applyBorder="1" applyAlignment="1">
      <alignment horizontal="left" vertical="top"/>
    </xf>
    <xf numFmtId="165" fontId="3" fillId="5" borderId="1" xfId="1" applyNumberFormat="1" applyFont="1" applyFill="1" applyBorder="1" applyAlignment="1">
      <alignment horizontal="left" vertical="top"/>
    </xf>
    <xf numFmtId="165" fontId="3" fillId="0" borderId="1" xfId="0" applyNumberFormat="1" applyFont="1" applyBorder="1" applyAlignment="1">
      <alignment horizontal="left" vertical="top"/>
    </xf>
    <xf numFmtId="165" fontId="3" fillId="0" borderId="1" xfId="0" applyNumberFormat="1" applyFont="1" applyFill="1" applyBorder="1" applyAlignment="1">
      <alignment horizontal="left" vertical="top"/>
    </xf>
    <xf numFmtId="165" fontId="3" fillId="0" borderId="1" xfId="1" applyNumberFormat="1" applyFont="1" applyBorder="1" applyAlignment="1">
      <alignment horizontal="left" vertical="top"/>
    </xf>
    <xf numFmtId="165" fontId="3" fillId="0" borderId="1" xfId="0" applyNumberFormat="1" applyFont="1" applyBorder="1" applyAlignment="1">
      <alignment horizontal="left" vertical="top" wrapText="1"/>
    </xf>
    <xf numFmtId="165" fontId="3" fillId="0" borderId="0" xfId="0" applyNumberFormat="1" applyFont="1" applyAlignment="1">
      <alignment horizontal="left" vertical="top"/>
    </xf>
    <xf numFmtId="0" fontId="3" fillId="0" borderId="1" xfId="0" applyFont="1" applyBorder="1" applyAlignment="1">
      <alignment vertical="top" wrapText="1"/>
    </xf>
    <xf numFmtId="0" fontId="3" fillId="5" borderId="1" xfId="0" applyFont="1" applyFill="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5"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5" borderId="1" xfId="0" applyFont="1" applyFill="1" applyBorder="1" applyAlignment="1">
      <alignment horizontal="left" vertical="top"/>
    </xf>
    <xf numFmtId="0" fontId="3" fillId="0" borderId="1" xfId="0" applyFont="1" applyFill="1" applyBorder="1" applyAlignment="1">
      <alignment horizontal="left" vertical="top"/>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5" fillId="0" borderId="1" xfId="0" applyFont="1" applyBorder="1" applyAlignment="1">
      <alignment horizontal="left" vertical="top"/>
    </xf>
    <xf numFmtId="165" fontId="5" fillId="0" borderId="1" xfId="0" applyNumberFormat="1" applyFont="1" applyBorder="1" applyAlignment="1">
      <alignment horizontal="left" vertical="top"/>
    </xf>
    <xf numFmtId="3" fontId="3" fillId="0" borderId="1" xfId="0" applyNumberFormat="1" applyFont="1" applyFill="1" applyBorder="1" applyAlignment="1">
      <alignment horizontal="left" vertical="top" wrapText="1"/>
    </xf>
    <xf numFmtId="165" fontId="3" fillId="0" borderId="1" xfId="1" applyNumberFormat="1"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165" fontId="3" fillId="0" borderId="1" xfId="0" applyNumberFormat="1" applyFont="1" applyBorder="1" applyAlignment="1">
      <alignment horizontal="left" vertical="center"/>
    </xf>
    <xf numFmtId="0" fontId="3" fillId="0" borderId="1" xfId="0" applyFont="1" applyFill="1" applyBorder="1" applyAlignment="1">
      <alignment horizontal="left" vertical="center" wrapText="1"/>
    </xf>
    <xf numFmtId="165" fontId="3" fillId="5" borderId="1" xfId="0" applyNumberFormat="1" applyFont="1" applyFill="1" applyBorder="1" applyAlignment="1">
      <alignment horizontal="left" vertical="center"/>
    </xf>
    <xf numFmtId="165" fontId="3" fillId="5" borderId="1" xfId="0" applyNumberFormat="1" applyFont="1" applyFill="1" applyBorder="1" applyAlignment="1">
      <alignment horizontal="left" vertical="top"/>
    </xf>
    <xf numFmtId="165" fontId="3" fillId="0" borderId="2" xfId="1" applyNumberFormat="1" applyFont="1" applyFill="1" applyBorder="1" applyAlignment="1">
      <alignment horizontal="left" vertical="top"/>
    </xf>
    <xf numFmtId="165" fontId="3" fillId="0" borderId="2" xfId="1" applyNumberFormat="1" applyFont="1" applyBorder="1" applyAlignment="1">
      <alignment horizontal="left" vertical="top" wrapText="1"/>
    </xf>
    <xf numFmtId="165" fontId="3" fillId="0" borderId="2" xfId="1" applyNumberFormat="1" applyFont="1" applyBorder="1" applyAlignment="1">
      <alignment horizontal="left" vertical="top"/>
    </xf>
    <xf numFmtId="0" fontId="3" fillId="0" borderId="0" xfId="0" applyFont="1" applyBorder="1" applyAlignment="1">
      <alignment vertical="top"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left"/>
    </xf>
    <xf numFmtId="0" fontId="3" fillId="0" borderId="1" xfId="0" applyFont="1" applyBorder="1" applyAlignment="1">
      <alignment horizontal="left" vertical="top" wrapText="1"/>
    </xf>
    <xf numFmtId="0" fontId="3" fillId="5" borderId="1" xfId="0" applyFont="1" applyFill="1" applyBorder="1" applyAlignment="1">
      <alignment horizontal="left" vertical="top" wrapText="1"/>
    </xf>
    <xf numFmtId="0" fontId="3" fillId="0" borderId="1" xfId="0" applyFont="1" applyBorder="1" applyAlignment="1">
      <alignment horizontal="left" vertical="top"/>
    </xf>
    <xf numFmtId="0" fontId="3" fillId="0" borderId="1" xfId="0" applyFont="1" applyFill="1" applyBorder="1" applyAlignment="1">
      <alignment horizontal="left" vertical="top" wrapText="1"/>
    </xf>
    <xf numFmtId="0" fontId="3" fillId="5" borderId="1" xfId="0" applyFont="1" applyFill="1" applyBorder="1" applyAlignment="1">
      <alignment horizontal="center" vertical="top"/>
    </xf>
    <xf numFmtId="165" fontId="3" fillId="0" borderId="1" xfId="0" applyNumberFormat="1" applyFont="1" applyBorder="1" applyAlignment="1">
      <alignment horizontal="left" vertical="top" wrapText="1"/>
    </xf>
    <xf numFmtId="165" fontId="3" fillId="0" borderId="1" xfId="1" applyNumberFormat="1" applyFont="1" applyFill="1" applyBorder="1" applyAlignment="1">
      <alignment horizontal="center" vertical="top"/>
    </xf>
    <xf numFmtId="165" fontId="3" fillId="5" borderId="1" xfId="1" applyNumberFormat="1" applyFont="1" applyFill="1" applyBorder="1" applyAlignment="1">
      <alignment horizontal="left" vertical="top"/>
    </xf>
    <xf numFmtId="0" fontId="3" fillId="5" borderId="1" xfId="0" applyFont="1" applyFill="1" applyBorder="1" applyAlignment="1">
      <alignment horizontal="left" vertical="top"/>
    </xf>
    <xf numFmtId="0" fontId="3" fillId="0" borderId="1" xfId="0" applyFont="1" applyBorder="1" applyAlignment="1">
      <alignment horizontal="left" vertical="center" wrapText="1"/>
    </xf>
    <xf numFmtId="165" fontId="3" fillId="0" borderId="2" xfId="1" applyNumberFormat="1" applyFont="1" applyBorder="1" applyAlignment="1">
      <alignment horizontal="left" vertical="top" wrapText="1"/>
    </xf>
    <xf numFmtId="165" fontId="3" fillId="0" borderId="1" xfId="1" applyNumberFormat="1" applyFont="1" applyBorder="1" applyAlignment="1">
      <alignment horizontal="left" vertical="top"/>
    </xf>
    <xf numFmtId="0" fontId="3" fillId="0" borderId="1" xfId="0" applyFont="1" applyBorder="1" applyAlignment="1">
      <alignment horizontal="center" vertical="top" wrapText="1"/>
    </xf>
    <xf numFmtId="0" fontId="3" fillId="0" borderId="1" xfId="0" applyFont="1" applyBorder="1" applyAlignment="1">
      <alignment horizontal="center" vertical="top"/>
    </xf>
    <xf numFmtId="165" fontId="3" fillId="0" borderId="1" xfId="1" applyNumberFormat="1" applyFont="1" applyBorder="1" applyAlignment="1">
      <alignment horizontal="center" vertical="top"/>
    </xf>
    <xf numFmtId="165" fontId="3" fillId="0" borderId="2" xfId="0" applyNumberFormat="1" applyFont="1" applyBorder="1" applyAlignment="1">
      <alignment horizontal="left" vertical="top" wrapText="1"/>
    </xf>
    <xf numFmtId="0" fontId="3" fillId="5" borderId="1" xfId="0" applyFont="1" applyFill="1" applyBorder="1" applyAlignment="1">
      <alignment horizontal="center" vertical="top" wrapText="1"/>
    </xf>
    <xf numFmtId="9" fontId="3" fillId="0" borderId="1" xfId="0" applyNumberFormat="1" applyFont="1" applyFill="1" applyBorder="1" applyAlignment="1">
      <alignment horizontal="left" vertical="top" wrapText="1"/>
    </xf>
    <xf numFmtId="0" fontId="3" fillId="0" borderId="1" xfId="0" applyFont="1" applyFill="1" applyBorder="1" applyAlignment="1">
      <alignment horizontal="left" vertical="top"/>
    </xf>
    <xf numFmtId="0" fontId="5" fillId="5" borderId="1" xfId="0" applyFont="1" applyFill="1" applyBorder="1" applyAlignment="1">
      <alignment horizontal="left" vertical="top"/>
    </xf>
    <xf numFmtId="0" fontId="5" fillId="4" borderId="1" xfId="0" applyFont="1" applyFill="1" applyBorder="1" applyAlignment="1">
      <alignment horizontal="center" vertical="top"/>
    </xf>
    <xf numFmtId="0" fontId="5" fillId="2" borderId="1" xfId="0" applyFont="1" applyFill="1" applyBorder="1" applyAlignment="1">
      <alignment horizontal="center" vertical="top"/>
    </xf>
    <xf numFmtId="0" fontId="5" fillId="3" borderId="1" xfId="0" applyFont="1" applyFill="1" applyBorder="1" applyAlignment="1">
      <alignment horizontal="left" vertical="top"/>
    </xf>
    <xf numFmtId="0" fontId="5" fillId="0" borderId="1" xfId="0" applyFont="1" applyBorder="1" applyAlignment="1">
      <alignment horizontal="left" vertical="top"/>
    </xf>
    <xf numFmtId="0" fontId="5" fillId="0" borderId="1" xfId="0" applyFont="1" applyBorder="1" applyAlignment="1">
      <alignment horizontal="left" vertical="top" wrapText="1"/>
    </xf>
    <xf numFmtId="9" fontId="3" fillId="0" borderId="1" xfId="0" applyNumberFormat="1" applyFont="1" applyFill="1" applyBorder="1" applyAlignment="1">
      <alignment horizontal="left" vertical="top"/>
    </xf>
    <xf numFmtId="0" fontId="3" fillId="0" borderId="1" xfId="0" applyFont="1" applyFill="1" applyBorder="1" applyAlignment="1">
      <alignment horizontal="center" vertical="center" wrapText="1"/>
    </xf>
    <xf numFmtId="4" fontId="3" fillId="0" borderId="1" xfId="0" quotePrefix="1" applyNumberFormat="1" applyFont="1" applyFill="1" applyBorder="1" applyAlignment="1">
      <alignment horizontal="center" vertical="center" wrapText="1"/>
    </xf>
    <xf numFmtId="3" fontId="3" fillId="0" borderId="1" xfId="0" applyNumberFormat="1" applyFont="1" applyFill="1" applyBorder="1" applyAlignment="1">
      <alignment horizontal="center" vertical="top" wrapText="1"/>
    </xf>
    <xf numFmtId="9" fontId="3" fillId="0" borderId="1" xfId="0" applyNumberFormat="1" applyFont="1" applyBorder="1" applyAlignment="1">
      <alignment horizontal="left" vertical="top" wrapText="1"/>
    </xf>
    <xf numFmtId="0" fontId="3" fillId="5"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165" fontId="3" fillId="0" borderId="1" xfId="0" applyNumberFormat="1" applyFont="1" applyBorder="1" applyAlignment="1">
      <alignment horizontal="left" vertical="top"/>
    </xf>
    <xf numFmtId="1" fontId="3" fillId="0" borderId="1" xfId="2"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1" fontId="3" fillId="0" borderId="1" xfId="0" applyNumberFormat="1" applyFont="1" applyFill="1" applyBorder="1" applyAlignment="1">
      <alignment horizontal="left" vertical="center" wrapText="1"/>
    </xf>
    <xf numFmtId="9" fontId="3" fillId="0" borderId="1" xfId="0" applyNumberFormat="1" applyFont="1" applyFill="1" applyBorder="1" applyAlignment="1">
      <alignment horizontal="left" vertical="center" wrapText="1"/>
    </xf>
    <xf numFmtId="164" fontId="3" fillId="0" borderId="1" xfId="1" applyNumberFormat="1" applyFont="1" applyFill="1" applyBorder="1" applyAlignment="1">
      <alignment horizontal="left" vertical="center" wrapText="1"/>
    </xf>
    <xf numFmtId="0" fontId="3"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9" fontId="6" fillId="0" borderId="1" xfId="0" applyNumberFormat="1" applyFont="1" applyBorder="1" applyAlignment="1">
      <alignment horizontal="left" vertical="center" wrapText="1"/>
    </xf>
    <xf numFmtId="165" fontId="3" fillId="5" borderId="1" xfId="0" applyNumberFormat="1" applyFont="1" applyFill="1" applyBorder="1" applyAlignment="1">
      <alignment horizontal="left" vertical="center"/>
    </xf>
    <xf numFmtId="165" fontId="3" fillId="0" borderId="1" xfId="0" applyNumberFormat="1" applyFont="1" applyBorder="1" applyAlignment="1">
      <alignment horizontal="left" vertical="center"/>
    </xf>
    <xf numFmtId="165" fontId="3" fillId="5" borderId="1" xfId="0" applyNumberFormat="1" applyFont="1" applyFill="1" applyBorder="1" applyAlignment="1">
      <alignment horizontal="left" vertical="center" wrapText="1"/>
    </xf>
    <xf numFmtId="165" fontId="3" fillId="5" borderId="1" xfId="0" applyNumberFormat="1" applyFont="1" applyFill="1" applyBorder="1" applyAlignment="1">
      <alignment horizontal="left" vertical="top"/>
    </xf>
    <xf numFmtId="165" fontId="3" fillId="0" borderId="1" xfId="0" applyNumberFormat="1" applyFont="1" applyFill="1" applyBorder="1" applyAlignment="1">
      <alignment horizontal="left" vertical="top"/>
    </xf>
    <xf numFmtId="0" fontId="3" fillId="0" borderId="1" xfId="0" applyFont="1" applyFill="1" applyBorder="1" applyAlignment="1">
      <alignment horizontal="center" vertical="top" wrapText="1"/>
    </xf>
    <xf numFmtId="9" fontId="3" fillId="0" borderId="1" xfId="0" applyNumberFormat="1" applyFont="1" applyBorder="1" applyAlignment="1">
      <alignment horizontal="left" vertical="top"/>
    </xf>
    <xf numFmtId="4" fontId="3" fillId="0" borderId="1" xfId="0" applyNumberFormat="1" applyFont="1" applyBorder="1" applyAlignment="1">
      <alignment horizontal="left" vertical="top" wrapText="1"/>
    </xf>
    <xf numFmtId="0" fontId="3" fillId="0" borderId="1" xfId="0" applyFont="1" applyFill="1" applyBorder="1" applyAlignment="1">
      <alignment horizontal="center" vertical="top"/>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48"/>
  <sheetViews>
    <sheetView tabSelected="1" zoomScaleNormal="100" workbookViewId="0">
      <pane xSplit="12" ySplit="4" topLeftCell="M5" activePane="bottomRight" state="frozen"/>
      <selection pane="topRight" activeCell="M1" sqref="M1"/>
      <selection pane="bottomLeft" activeCell="A5" sqref="A5"/>
      <selection pane="bottomRight" sqref="A1:XFD1048576"/>
    </sheetView>
  </sheetViews>
  <sheetFormatPr defaultColWidth="9.140625" defaultRowHeight="15.75" x14ac:dyDescent="0.25"/>
  <cols>
    <col min="1" max="1" width="4.140625" style="1" bestFit="1" customWidth="1"/>
    <col min="2" max="2" width="19.28515625" style="3" bestFit="1" customWidth="1"/>
    <col min="3" max="3" width="4.85546875" style="1" bestFit="1" customWidth="1"/>
    <col min="4" max="4" width="22.7109375" style="1" bestFit="1" customWidth="1"/>
    <col min="5" max="5" width="20.7109375" style="1" customWidth="1"/>
    <col min="6" max="6" width="24.140625" style="1" customWidth="1"/>
    <col min="7" max="7" width="13.7109375" style="1" customWidth="1"/>
    <col min="8" max="8" width="16.85546875" style="1" customWidth="1"/>
    <col min="9" max="12" width="13.140625" style="1" bestFit="1" customWidth="1"/>
    <col min="13" max="14" width="27.7109375" style="1" customWidth="1"/>
    <col min="15" max="15" width="16.7109375" style="11" customWidth="1"/>
    <col min="16" max="16" width="9.140625" style="35"/>
    <col min="17" max="17" width="11.5703125" style="35" bestFit="1" customWidth="1"/>
    <col min="18" max="19" width="9.140625" style="35"/>
    <col min="20" max="16384" width="9.140625" style="1"/>
  </cols>
  <sheetData>
    <row r="1" spans="1:19" x14ac:dyDescent="0.25">
      <c r="A1" s="61" t="s">
        <v>23</v>
      </c>
      <c r="B1" s="61"/>
      <c r="C1" s="61"/>
      <c r="D1" s="61"/>
      <c r="E1" s="61"/>
      <c r="F1" s="61"/>
      <c r="G1" s="61"/>
      <c r="H1" s="61"/>
      <c r="I1" s="61"/>
      <c r="J1" s="61"/>
      <c r="K1" s="61"/>
      <c r="L1" s="61"/>
      <c r="M1" s="61"/>
      <c r="N1" s="61"/>
      <c r="O1" s="61"/>
    </row>
    <row r="2" spans="1:19" x14ac:dyDescent="0.25">
      <c r="A2" s="62" t="s">
        <v>17</v>
      </c>
      <c r="B2" s="62"/>
      <c r="C2" s="62"/>
      <c r="D2" s="62"/>
      <c r="E2" s="62"/>
      <c r="F2" s="62"/>
      <c r="G2" s="62"/>
      <c r="H2" s="62"/>
      <c r="I2" s="62"/>
      <c r="J2" s="62"/>
      <c r="K2" s="62"/>
      <c r="L2" s="62"/>
      <c r="M2" s="63" t="s">
        <v>18</v>
      </c>
      <c r="N2" s="63"/>
      <c r="O2" s="63"/>
    </row>
    <row r="3" spans="1:19" x14ac:dyDescent="0.25">
      <c r="A3" s="64" t="s">
        <v>22</v>
      </c>
      <c r="B3" s="60" t="s">
        <v>0</v>
      </c>
      <c r="C3" s="64" t="s">
        <v>21</v>
      </c>
      <c r="D3" s="64" t="s">
        <v>1</v>
      </c>
      <c r="E3" s="64" t="s">
        <v>2</v>
      </c>
      <c r="F3" s="65" t="s">
        <v>11</v>
      </c>
      <c r="G3" s="65" t="s">
        <v>12</v>
      </c>
      <c r="H3" s="64" t="s">
        <v>3</v>
      </c>
      <c r="I3" s="64" t="s">
        <v>4</v>
      </c>
      <c r="J3" s="64" t="s">
        <v>5</v>
      </c>
      <c r="K3" s="64"/>
      <c r="L3" s="64"/>
      <c r="M3" s="64" t="s">
        <v>19</v>
      </c>
      <c r="N3" s="64"/>
      <c r="O3" s="64"/>
    </row>
    <row r="4" spans="1:19" x14ac:dyDescent="0.25">
      <c r="A4" s="64"/>
      <c r="B4" s="60"/>
      <c r="C4" s="64"/>
      <c r="D4" s="64"/>
      <c r="E4" s="64"/>
      <c r="F4" s="65"/>
      <c r="G4" s="65"/>
      <c r="H4" s="64"/>
      <c r="I4" s="64"/>
      <c r="J4" s="22">
        <v>2026</v>
      </c>
      <c r="K4" s="22">
        <v>2027</v>
      </c>
      <c r="L4" s="22">
        <v>2028</v>
      </c>
      <c r="M4" s="22" t="s">
        <v>6</v>
      </c>
      <c r="N4" s="22" t="s">
        <v>16</v>
      </c>
      <c r="O4" s="23" t="s">
        <v>7</v>
      </c>
    </row>
    <row r="5" spans="1:19" ht="44.25" customHeight="1" x14ac:dyDescent="0.25">
      <c r="A5" s="59">
        <v>1</v>
      </c>
      <c r="B5" s="42" t="s">
        <v>24</v>
      </c>
      <c r="C5" s="44" t="s">
        <v>13</v>
      </c>
      <c r="D5" s="44" t="s">
        <v>25</v>
      </c>
      <c r="E5" s="44"/>
      <c r="F5" s="44" t="s">
        <v>26</v>
      </c>
      <c r="G5" s="44" t="s">
        <v>27</v>
      </c>
      <c r="H5" s="44" t="s">
        <v>28</v>
      </c>
      <c r="I5" s="58">
        <v>0</v>
      </c>
      <c r="J5" s="58">
        <v>0.1</v>
      </c>
      <c r="K5" s="58">
        <v>0.1</v>
      </c>
      <c r="L5" s="58">
        <v>0.1</v>
      </c>
      <c r="M5" s="17" t="s">
        <v>29</v>
      </c>
      <c r="N5" s="19" t="s">
        <v>8</v>
      </c>
      <c r="O5" s="5">
        <f>23*650+150+(23*25)</f>
        <v>15675</v>
      </c>
    </row>
    <row r="6" spans="1:19" ht="78.75" x14ac:dyDescent="0.25">
      <c r="A6" s="59"/>
      <c r="B6" s="42"/>
      <c r="C6" s="44"/>
      <c r="D6" s="44"/>
      <c r="E6" s="44"/>
      <c r="F6" s="44"/>
      <c r="G6" s="44"/>
      <c r="H6" s="44"/>
      <c r="I6" s="44"/>
      <c r="J6" s="58"/>
      <c r="K6" s="58"/>
      <c r="L6" s="58"/>
      <c r="M6" s="17" t="s">
        <v>30</v>
      </c>
      <c r="N6" s="19" t="s">
        <v>83</v>
      </c>
      <c r="O6" s="5">
        <f>3*650</f>
        <v>1950</v>
      </c>
    </row>
    <row r="7" spans="1:19" ht="33.75" customHeight="1" x14ac:dyDescent="0.25">
      <c r="A7" s="59"/>
      <c r="B7" s="42"/>
      <c r="C7" s="44"/>
      <c r="D7" s="44"/>
      <c r="E7" s="44"/>
      <c r="F7" s="44"/>
      <c r="G7" s="44"/>
      <c r="H7" s="44"/>
      <c r="I7" s="44"/>
      <c r="J7" s="58"/>
      <c r="K7" s="58"/>
      <c r="L7" s="58"/>
      <c r="M7" s="17" t="s">
        <v>31</v>
      </c>
      <c r="N7" s="19" t="s">
        <v>83</v>
      </c>
      <c r="O7" s="5">
        <f>3*650*2</f>
        <v>3900</v>
      </c>
    </row>
    <row r="8" spans="1:19" ht="110.25" x14ac:dyDescent="0.25">
      <c r="A8" s="59"/>
      <c r="B8" s="42"/>
      <c r="C8" s="19">
        <v>1.2</v>
      </c>
      <c r="D8" s="17" t="s">
        <v>32</v>
      </c>
      <c r="E8" s="17"/>
      <c r="F8" s="17" t="s">
        <v>26</v>
      </c>
      <c r="G8" s="17" t="s">
        <v>27</v>
      </c>
      <c r="H8" s="17" t="s">
        <v>33</v>
      </c>
      <c r="I8" s="17">
        <v>4</v>
      </c>
      <c r="J8" s="19">
        <v>4</v>
      </c>
      <c r="K8" s="19">
        <v>4</v>
      </c>
      <c r="L8" s="19">
        <v>4</v>
      </c>
      <c r="M8" s="17" t="s">
        <v>34</v>
      </c>
      <c r="N8" s="19" t="s">
        <v>20</v>
      </c>
      <c r="O8" s="5">
        <f>(3*650)+(20*4)</f>
        <v>2030</v>
      </c>
    </row>
    <row r="9" spans="1:19" s="2" customFormat="1" ht="74.25" customHeight="1" x14ac:dyDescent="0.25">
      <c r="A9" s="59"/>
      <c r="B9" s="42"/>
      <c r="C9" s="59" t="s">
        <v>14</v>
      </c>
      <c r="D9" s="44" t="s">
        <v>35</v>
      </c>
      <c r="E9" s="44"/>
      <c r="F9" s="44" t="s">
        <v>26</v>
      </c>
      <c r="G9" s="44" t="s">
        <v>27</v>
      </c>
      <c r="H9" s="44" t="s">
        <v>36</v>
      </c>
      <c r="I9" s="66">
        <v>0</v>
      </c>
      <c r="J9" s="66">
        <v>0.1</v>
      </c>
      <c r="K9" s="66">
        <v>0.1</v>
      </c>
      <c r="L9" s="66">
        <v>0.1</v>
      </c>
      <c r="M9" s="17" t="s">
        <v>37</v>
      </c>
      <c r="N9" s="59" t="s">
        <v>9</v>
      </c>
      <c r="O9" s="5">
        <f>23*650+150+(23*25)</f>
        <v>15675</v>
      </c>
      <c r="P9" s="35"/>
      <c r="Q9" s="35"/>
      <c r="R9" s="35"/>
      <c r="S9" s="35"/>
    </row>
    <row r="10" spans="1:19" s="2" customFormat="1" ht="47.25" x14ac:dyDescent="0.25">
      <c r="A10" s="59"/>
      <c r="B10" s="42"/>
      <c r="C10" s="59"/>
      <c r="D10" s="44"/>
      <c r="E10" s="44"/>
      <c r="F10" s="44"/>
      <c r="G10" s="44"/>
      <c r="H10" s="44"/>
      <c r="I10" s="59"/>
      <c r="J10" s="66"/>
      <c r="K10" s="59"/>
      <c r="L10" s="59"/>
      <c r="M10" s="17" t="s">
        <v>38</v>
      </c>
      <c r="N10" s="59"/>
      <c r="O10" s="5">
        <f>3*650</f>
        <v>1950</v>
      </c>
      <c r="P10" s="35"/>
      <c r="Q10" s="35"/>
      <c r="R10" s="35"/>
      <c r="S10" s="35"/>
    </row>
    <row r="11" spans="1:19" s="2" customFormat="1" ht="31.5" x14ac:dyDescent="0.25">
      <c r="A11" s="59"/>
      <c r="B11" s="42"/>
      <c r="C11" s="59"/>
      <c r="D11" s="44"/>
      <c r="E11" s="44"/>
      <c r="F11" s="44"/>
      <c r="G11" s="44"/>
      <c r="H11" s="44"/>
      <c r="I11" s="59"/>
      <c r="J11" s="66"/>
      <c r="K11" s="59"/>
      <c r="L11" s="59"/>
      <c r="M11" s="17" t="s">
        <v>39</v>
      </c>
      <c r="N11" s="59"/>
      <c r="O11" s="5">
        <f>3*650</f>
        <v>1950</v>
      </c>
      <c r="P11" s="35"/>
      <c r="Q11" s="35"/>
      <c r="R11" s="35"/>
      <c r="S11" s="35"/>
    </row>
    <row r="12" spans="1:19" s="2" customFormat="1" ht="24" customHeight="1" x14ac:dyDescent="0.25">
      <c r="A12" s="59"/>
      <c r="B12" s="42"/>
      <c r="C12" s="59"/>
      <c r="D12" s="44"/>
      <c r="E12" s="44"/>
      <c r="F12" s="44"/>
      <c r="G12" s="44"/>
      <c r="H12" s="44"/>
      <c r="I12" s="59"/>
      <c r="J12" s="66"/>
      <c r="K12" s="59"/>
      <c r="L12" s="59"/>
      <c r="M12" s="17" t="s">
        <v>40</v>
      </c>
      <c r="N12" s="59"/>
      <c r="O12" s="5">
        <f>650</f>
        <v>650</v>
      </c>
      <c r="P12" s="35"/>
      <c r="Q12" s="35"/>
      <c r="R12" s="35"/>
      <c r="S12" s="35"/>
    </row>
    <row r="13" spans="1:19" ht="49.5" customHeight="1" x14ac:dyDescent="0.25">
      <c r="A13" s="59"/>
      <c r="B13" s="42"/>
      <c r="C13" s="59" t="s">
        <v>15</v>
      </c>
      <c r="D13" s="44" t="s">
        <v>41</v>
      </c>
      <c r="E13" s="44" t="s">
        <v>42</v>
      </c>
      <c r="F13" s="44" t="s">
        <v>26</v>
      </c>
      <c r="G13" s="44" t="s">
        <v>27</v>
      </c>
      <c r="H13" s="44" t="s">
        <v>43</v>
      </c>
      <c r="I13" s="59">
        <v>3</v>
      </c>
      <c r="J13" s="59">
        <v>3</v>
      </c>
      <c r="K13" s="59">
        <v>3</v>
      </c>
      <c r="L13" s="59">
        <v>3</v>
      </c>
      <c r="M13" s="17" t="s">
        <v>44</v>
      </c>
      <c r="N13" s="19" t="s">
        <v>8</v>
      </c>
      <c r="O13" s="5">
        <f>2*650</f>
        <v>1300</v>
      </c>
    </row>
    <row r="14" spans="1:19" ht="31.5" x14ac:dyDescent="0.25">
      <c r="A14" s="59"/>
      <c r="B14" s="42"/>
      <c r="C14" s="59"/>
      <c r="D14" s="44"/>
      <c r="E14" s="44"/>
      <c r="F14" s="44"/>
      <c r="G14" s="44"/>
      <c r="H14" s="44"/>
      <c r="I14" s="59"/>
      <c r="J14" s="59"/>
      <c r="K14" s="59"/>
      <c r="L14" s="59"/>
      <c r="M14" s="17" t="s">
        <v>45</v>
      </c>
      <c r="N14" s="19" t="s">
        <v>8</v>
      </c>
      <c r="O14" s="5">
        <f t="shared" ref="O14:O15" si="0">2*650</f>
        <v>1300</v>
      </c>
    </row>
    <row r="15" spans="1:19" ht="63" x14ac:dyDescent="0.25">
      <c r="A15" s="59"/>
      <c r="B15" s="42"/>
      <c r="C15" s="59"/>
      <c r="D15" s="44"/>
      <c r="E15" s="44"/>
      <c r="F15" s="44"/>
      <c r="G15" s="44"/>
      <c r="H15" s="44"/>
      <c r="I15" s="59"/>
      <c r="J15" s="59"/>
      <c r="K15" s="59"/>
      <c r="L15" s="59"/>
      <c r="M15" s="17" t="s">
        <v>46</v>
      </c>
      <c r="N15" s="19" t="s">
        <v>20</v>
      </c>
      <c r="O15" s="5">
        <f t="shared" si="0"/>
        <v>1300</v>
      </c>
    </row>
    <row r="16" spans="1:19" ht="126" x14ac:dyDescent="0.25">
      <c r="A16" s="59">
        <v>2</v>
      </c>
      <c r="B16" s="42" t="s">
        <v>663</v>
      </c>
      <c r="C16" s="59">
        <v>2.1</v>
      </c>
      <c r="D16" s="44" t="s">
        <v>47</v>
      </c>
      <c r="E16" s="44"/>
      <c r="F16" s="17" t="s">
        <v>48</v>
      </c>
      <c r="G16" s="17" t="s">
        <v>27</v>
      </c>
      <c r="H16" s="17" t="s">
        <v>49</v>
      </c>
      <c r="I16" s="24"/>
      <c r="J16" s="24"/>
      <c r="K16" s="24"/>
      <c r="L16" s="24"/>
      <c r="M16" s="17" t="s">
        <v>50</v>
      </c>
      <c r="N16" s="19" t="s">
        <v>9</v>
      </c>
      <c r="O16" s="5">
        <f>3*650</f>
        <v>1950</v>
      </c>
    </row>
    <row r="17" spans="1:15" ht="78.75" x14ac:dyDescent="0.25">
      <c r="A17" s="59"/>
      <c r="B17" s="42"/>
      <c r="C17" s="59"/>
      <c r="D17" s="44"/>
      <c r="E17" s="44"/>
      <c r="F17" s="44" t="s">
        <v>51</v>
      </c>
      <c r="G17" s="17" t="s">
        <v>27</v>
      </c>
      <c r="H17" s="67" t="s">
        <v>715</v>
      </c>
      <c r="I17" s="68" t="s">
        <v>54</v>
      </c>
      <c r="J17" s="68" t="s">
        <v>54</v>
      </c>
      <c r="K17" s="68" t="s">
        <v>54</v>
      </c>
      <c r="L17" s="68" t="s">
        <v>54</v>
      </c>
      <c r="M17" s="17" t="s">
        <v>52</v>
      </c>
      <c r="N17" s="19" t="s">
        <v>9</v>
      </c>
      <c r="O17" s="5">
        <v>2600</v>
      </c>
    </row>
    <row r="18" spans="1:15" x14ac:dyDescent="0.25">
      <c r="A18" s="59"/>
      <c r="B18" s="42"/>
      <c r="C18" s="59"/>
      <c r="D18" s="44"/>
      <c r="E18" s="44"/>
      <c r="F18" s="44"/>
      <c r="G18" s="44" t="s">
        <v>27</v>
      </c>
      <c r="H18" s="67"/>
      <c r="I18" s="68"/>
      <c r="J18" s="68"/>
      <c r="K18" s="68"/>
      <c r="L18" s="68"/>
      <c r="M18" s="44" t="s">
        <v>53</v>
      </c>
      <c r="N18" s="19" t="s">
        <v>9</v>
      </c>
      <c r="O18" s="5">
        <f>4*650</f>
        <v>2600</v>
      </c>
    </row>
    <row r="19" spans="1:15" x14ac:dyDescent="0.25">
      <c r="A19" s="59"/>
      <c r="B19" s="42"/>
      <c r="C19" s="59"/>
      <c r="D19" s="44"/>
      <c r="E19" s="44"/>
      <c r="F19" s="44"/>
      <c r="G19" s="44"/>
      <c r="H19" s="67"/>
      <c r="I19" s="68"/>
      <c r="J19" s="68"/>
      <c r="K19" s="68"/>
      <c r="L19" s="68"/>
      <c r="M19" s="44"/>
      <c r="N19" s="19" t="s">
        <v>20</v>
      </c>
      <c r="O19" s="5">
        <f t="shared" ref="O19:O20" si="1">4*650</f>
        <v>2600</v>
      </c>
    </row>
    <row r="20" spans="1:15" x14ac:dyDescent="0.25">
      <c r="A20" s="59"/>
      <c r="B20" s="42"/>
      <c r="C20" s="59"/>
      <c r="D20" s="44"/>
      <c r="E20" s="44"/>
      <c r="F20" s="44"/>
      <c r="G20" s="44"/>
      <c r="H20" s="67"/>
      <c r="I20" s="68"/>
      <c r="J20" s="68"/>
      <c r="K20" s="68"/>
      <c r="L20" s="68"/>
      <c r="M20" s="44"/>
      <c r="N20" s="19" t="s">
        <v>10</v>
      </c>
      <c r="O20" s="5">
        <f t="shared" si="1"/>
        <v>2600</v>
      </c>
    </row>
    <row r="21" spans="1:15" ht="15.75" customHeight="1" x14ac:dyDescent="0.25">
      <c r="A21" s="59"/>
      <c r="B21" s="42"/>
      <c r="C21" s="59"/>
      <c r="D21" s="44"/>
      <c r="E21" s="44"/>
      <c r="F21" s="44"/>
      <c r="G21" s="44" t="s">
        <v>27</v>
      </c>
      <c r="H21" s="67"/>
      <c r="I21" s="68"/>
      <c r="J21" s="68"/>
      <c r="K21" s="68"/>
      <c r="L21" s="68"/>
      <c r="M21" s="44" t="s">
        <v>55</v>
      </c>
      <c r="N21" s="19" t="s">
        <v>9</v>
      </c>
      <c r="O21" s="47">
        <f>2*650</f>
        <v>1300</v>
      </c>
    </row>
    <row r="22" spans="1:15" x14ac:dyDescent="0.25">
      <c r="A22" s="59"/>
      <c r="B22" s="42"/>
      <c r="C22" s="59"/>
      <c r="D22" s="44"/>
      <c r="E22" s="44"/>
      <c r="F22" s="44"/>
      <c r="G22" s="44"/>
      <c r="H22" s="67"/>
      <c r="I22" s="68"/>
      <c r="J22" s="68"/>
      <c r="K22" s="68"/>
      <c r="L22" s="68"/>
      <c r="M22" s="44"/>
      <c r="N22" s="19" t="s">
        <v>20</v>
      </c>
      <c r="O22" s="47"/>
    </row>
    <row r="23" spans="1:15" x14ac:dyDescent="0.25">
      <c r="A23" s="59"/>
      <c r="B23" s="42"/>
      <c r="C23" s="59"/>
      <c r="D23" s="44"/>
      <c r="E23" s="44"/>
      <c r="F23" s="44"/>
      <c r="G23" s="44"/>
      <c r="H23" s="67"/>
      <c r="I23" s="68"/>
      <c r="J23" s="68"/>
      <c r="K23" s="68"/>
      <c r="L23" s="68"/>
      <c r="M23" s="44"/>
      <c r="N23" s="19" t="s">
        <v>10</v>
      </c>
      <c r="O23" s="47"/>
    </row>
    <row r="24" spans="1:15" ht="78.75" x14ac:dyDescent="0.25">
      <c r="A24" s="59"/>
      <c r="B24" s="42"/>
      <c r="C24" s="59"/>
      <c r="D24" s="44"/>
      <c r="E24" s="44"/>
      <c r="F24" s="44"/>
      <c r="G24" s="17" t="s">
        <v>27</v>
      </c>
      <c r="H24" s="67"/>
      <c r="I24" s="68"/>
      <c r="J24" s="68"/>
      <c r="K24" s="68"/>
      <c r="L24" s="68"/>
      <c r="M24" s="17" t="s">
        <v>56</v>
      </c>
      <c r="N24" s="19" t="s">
        <v>20</v>
      </c>
      <c r="O24" s="5">
        <f>(30*25)+150+50+120</f>
        <v>1070</v>
      </c>
    </row>
    <row r="25" spans="1:15" x14ac:dyDescent="0.25">
      <c r="A25" s="59"/>
      <c r="B25" s="42"/>
      <c r="C25" s="59"/>
      <c r="D25" s="44"/>
      <c r="E25" s="44"/>
      <c r="F25" s="44"/>
      <c r="G25" s="44" t="s">
        <v>27</v>
      </c>
      <c r="H25" s="67"/>
      <c r="I25" s="68"/>
      <c r="J25" s="68"/>
      <c r="K25" s="68"/>
      <c r="L25" s="68"/>
      <c r="M25" s="44" t="s">
        <v>57</v>
      </c>
      <c r="N25" s="19" t="s">
        <v>9</v>
      </c>
      <c r="O25" s="5">
        <f>2*650</f>
        <v>1300</v>
      </c>
    </row>
    <row r="26" spans="1:15" x14ac:dyDescent="0.25">
      <c r="A26" s="59"/>
      <c r="B26" s="42"/>
      <c r="C26" s="59"/>
      <c r="D26" s="44"/>
      <c r="E26" s="44"/>
      <c r="F26" s="44"/>
      <c r="G26" s="44"/>
      <c r="H26" s="67"/>
      <c r="I26" s="68"/>
      <c r="J26" s="68"/>
      <c r="K26" s="68"/>
      <c r="L26" s="68"/>
      <c r="M26" s="44"/>
      <c r="N26" s="19" t="s">
        <v>20</v>
      </c>
      <c r="O26" s="5">
        <f t="shared" ref="O26:O27" si="2">2*650</f>
        <v>1300</v>
      </c>
    </row>
    <row r="27" spans="1:15" x14ac:dyDescent="0.25">
      <c r="A27" s="59"/>
      <c r="B27" s="42"/>
      <c r="C27" s="59"/>
      <c r="D27" s="44"/>
      <c r="E27" s="44"/>
      <c r="F27" s="44"/>
      <c r="G27" s="44"/>
      <c r="H27" s="67"/>
      <c r="I27" s="68"/>
      <c r="J27" s="68"/>
      <c r="K27" s="68"/>
      <c r="L27" s="68"/>
      <c r="M27" s="44"/>
      <c r="N27" s="19" t="s">
        <v>10</v>
      </c>
      <c r="O27" s="5">
        <f t="shared" si="2"/>
        <v>1300</v>
      </c>
    </row>
    <row r="28" spans="1:15" ht="110.25" x14ac:dyDescent="0.25">
      <c r="A28" s="59"/>
      <c r="B28" s="42"/>
      <c r="C28" s="59">
        <v>2.2000000000000002</v>
      </c>
      <c r="D28" s="44" t="s">
        <v>736</v>
      </c>
      <c r="E28" s="44"/>
      <c r="F28" s="44" t="s">
        <v>51</v>
      </c>
      <c r="G28" s="17" t="s">
        <v>27</v>
      </c>
      <c r="H28" s="44" t="s">
        <v>716</v>
      </c>
      <c r="I28" s="69">
        <v>2</v>
      </c>
      <c r="J28" s="69">
        <v>1</v>
      </c>
      <c r="K28" s="69">
        <v>1</v>
      </c>
      <c r="L28" s="69">
        <v>1</v>
      </c>
      <c r="M28" s="17" t="s">
        <v>58</v>
      </c>
      <c r="N28" s="19" t="s">
        <v>8</v>
      </c>
      <c r="O28" s="5">
        <f>3*650</f>
        <v>1950</v>
      </c>
    </row>
    <row r="29" spans="1:15" ht="78.75" x14ac:dyDescent="0.25">
      <c r="A29" s="59"/>
      <c r="B29" s="42"/>
      <c r="C29" s="59"/>
      <c r="D29" s="44"/>
      <c r="E29" s="44"/>
      <c r="F29" s="44"/>
      <c r="G29" s="17" t="s">
        <v>27</v>
      </c>
      <c r="H29" s="44"/>
      <c r="I29" s="69"/>
      <c r="J29" s="69"/>
      <c r="K29" s="69"/>
      <c r="L29" s="69"/>
      <c r="M29" s="17" t="s">
        <v>59</v>
      </c>
      <c r="N29" s="19" t="s">
        <v>8</v>
      </c>
      <c r="O29" s="5">
        <f>3*650</f>
        <v>1950</v>
      </c>
    </row>
    <row r="30" spans="1:15" ht="78.75" x14ac:dyDescent="0.25">
      <c r="A30" s="59"/>
      <c r="B30" s="42"/>
      <c r="C30" s="59"/>
      <c r="D30" s="44"/>
      <c r="E30" s="44"/>
      <c r="F30" s="44"/>
      <c r="G30" s="17" t="s">
        <v>27</v>
      </c>
      <c r="H30" s="44"/>
      <c r="I30" s="69"/>
      <c r="J30" s="69"/>
      <c r="K30" s="69"/>
      <c r="L30" s="69"/>
      <c r="M30" s="17" t="s">
        <v>60</v>
      </c>
      <c r="N30" s="19" t="s">
        <v>8</v>
      </c>
      <c r="O30" s="5">
        <f>3*650</f>
        <v>1950</v>
      </c>
    </row>
    <row r="31" spans="1:15" ht="78.75" x14ac:dyDescent="0.25">
      <c r="A31" s="59"/>
      <c r="B31" s="42"/>
      <c r="C31" s="59"/>
      <c r="D31" s="44"/>
      <c r="E31" s="44"/>
      <c r="F31" s="44"/>
      <c r="G31" s="17" t="s">
        <v>27</v>
      </c>
      <c r="H31" s="44"/>
      <c r="I31" s="69"/>
      <c r="J31" s="69"/>
      <c r="K31" s="69"/>
      <c r="L31" s="69"/>
      <c r="M31" s="17" t="s">
        <v>61</v>
      </c>
      <c r="N31" s="19" t="s">
        <v>9</v>
      </c>
      <c r="O31" s="5">
        <v>50000</v>
      </c>
    </row>
    <row r="32" spans="1:15" x14ac:dyDescent="0.25">
      <c r="A32" s="59"/>
      <c r="B32" s="42"/>
      <c r="C32" s="59"/>
      <c r="D32" s="44"/>
      <c r="E32" s="44"/>
      <c r="F32" s="44"/>
      <c r="G32" s="44" t="s">
        <v>27</v>
      </c>
      <c r="H32" s="44"/>
      <c r="I32" s="69"/>
      <c r="J32" s="69"/>
      <c r="K32" s="69"/>
      <c r="L32" s="69"/>
      <c r="M32" s="59" t="s">
        <v>62</v>
      </c>
      <c r="N32" s="19" t="s">
        <v>9</v>
      </c>
      <c r="O32" s="5">
        <f>2*650+(3*20)</f>
        <v>1360</v>
      </c>
    </row>
    <row r="33" spans="1:15" x14ac:dyDescent="0.25">
      <c r="A33" s="59"/>
      <c r="B33" s="42"/>
      <c r="C33" s="59"/>
      <c r="D33" s="44"/>
      <c r="E33" s="44"/>
      <c r="F33" s="44"/>
      <c r="G33" s="44"/>
      <c r="H33" s="44"/>
      <c r="I33" s="69"/>
      <c r="J33" s="69"/>
      <c r="K33" s="69"/>
      <c r="L33" s="69"/>
      <c r="M33" s="59"/>
      <c r="N33" s="19" t="s">
        <v>20</v>
      </c>
      <c r="O33" s="5">
        <f t="shared" ref="O33:O34" si="3">2*650+(3*20)</f>
        <v>1360</v>
      </c>
    </row>
    <row r="34" spans="1:15" x14ac:dyDescent="0.25">
      <c r="A34" s="59"/>
      <c r="B34" s="42"/>
      <c r="C34" s="59"/>
      <c r="D34" s="44"/>
      <c r="E34" s="44"/>
      <c r="F34" s="44"/>
      <c r="G34" s="44"/>
      <c r="H34" s="44"/>
      <c r="I34" s="69"/>
      <c r="J34" s="69"/>
      <c r="K34" s="69"/>
      <c r="L34" s="69"/>
      <c r="M34" s="59"/>
      <c r="N34" s="19" t="s">
        <v>10</v>
      </c>
      <c r="O34" s="5">
        <f t="shared" si="3"/>
        <v>1360</v>
      </c>
    </row>
    <row r="35" spans="1:15" x14ac:dyDescent="0.25">
      <c r="A35" s="59"/>
      <c r="B35" s="42"/>
      <c r="C35" s="59"/>
      <c r="D35" s="44"/>
      <c r="E35" s="44"/>
      <c r="F35" s="44"/>
      <c r="G35" s="44" t="s">
        <v>27</v>
      </c>
      <c r="H35" s="44"/>
      <c r="I35" s="69"/>
      <c r="J35" s="69"/>
      <c r="K35" s="69"/>
      <c r="L35" s="69"/>
      <c r="M35" s="44" t="s">
        <v>63</v>
      </c>
      <c r="N35" s="19" t="s">
        <v>9</v>
      </c>
      <c r="O35" s="5">
        <f>2*650+(20*2)</f>
        <v>1340</v>
      </c>
    </row>
    <row r="36" spans="1:15" x14ac:dyDescent="0.25">
      <c r="A36" s="59"/>
      <c r="B36" s="42"/>
      <c r="C36" s="59"/>
      <c r="D36" s="44"/>
      <c r="E36" s="44"/>
      <c r="F36" s="44"/>
      <c r="G36" s="44"/>
      <c r="H36" s="44"/>
      <c r="I36" s="69"/>
      <c r="J36" s="69"/>
      <c r="K36" s="69"/>
      <c r="L36" s="69"/>
      <c r="M36" s="44"/>
      <c r="N36" s="19" t="s">
        <v>20</v>
      </c>
      <c r="O36" s="5">
        <f t="shared" ref="O36:O37" si="4">2*650+(20*2)</f>
        <v>1340</v>
      </c>
    </row>
    <row r="37" spans="1:15" x14ac:dyDescent="0.25">
      <c r="A37" s="59"/>
      <c r="B37" s="42"/>
      <c r="C37" s="59"/>
      <c r="D37" s="44"/>
      <c r="E37" s="44"/>
      <c r="F37" s="44"/>
      <c r="G37" s="44"/>
      <c r="H37" s="44"/>
      <c r="I37" s="69"/>
      <c r="J37" s="69"/>
      <c r="K37" s="69"/>
      <c r="L37" s="69"/>
      <c r="M37" s="44"/>
      <c r="N37" s="19" t="s">
        <v>10</v>
      </c>
      <c r="O37" s="5">
        <f t="shared" si="4"/>
        <v>1340</v>
      </c>
    </row>
    <row r="38" spans="1:15" ht="78.75" x14ac:dyDescent="0.25">
      <c r="A38" s="59"/>
      <c r="B38" s="42"/>
      <c r="C38" s="59"/>
      <c r="D38" s="44"/>
      <c r="E38" s="44"/>
      <c r="F38" s="44"/>
      <c r="G38" s="17" t="s">
        <v>27</v>
      </c>
      <c r="H38" s="44"/>
      <c r="I38" s="69"/>
      <c r="J38" s="69"/>
      <c r="K38" s="69"/>
      <c r="L38" s="69"/>
      <c r="M38" s="17" t="s">
        <v>64</v>
      </c>
      <c r="N38" s="19" t="s">
        <v>20</v>
      </c>
      <c r="O38" s="5">
        <f>1*650</f>
        <v>650</v>
      </c>
    </row>
    <row r="39" spans="1:15" ht="31.5" x14ac:dyDescent="0.25">
      <c r="A39" s="59"/>
      <c r="B39" s="42"/>
      <c r="C39" s="59">
        <v>2.2999999999999998</v>
      </c>
      <c r="D39" s="44" t="s">
        <v>65</v>
      </c>
      <c r="E39" s="44"/>
      <c r="F39" s="44" t="s">
        <v>66</v>
      </c>
      <c r="G39" s="44" t="s">
        <v>27</v>
      </c>
      <c r="H39" s="44" t="s">
        <v>67</v>
      </c>
      <c r="I39" s="44" t="s">
        <v>67</v>
      </c>
      <c r="J39" s="44" t="s">
        <v>68</v>
      </c>
      <c r="K39" s="44" t="s">
        <v>68</v>
      </c>
      <c r="L39" s="44" t="s">
        <v>68</v>
      </c>
      <c r="M39" s="17" t="s">
        <v>69</v>
      </c>
      <c r="N39" s="19" t="s">
        <v>8</v>
      </c>
      <c r="O39" s="5">
        <f>2*650</f>
        <v>1300</v>
      </c>
    </row>
    <row r="40" spans="1:15" ht="47.25" x14ac:dyDescent="0.25">
      <c r="A40" s="59"/>
      <c r="B40" s="42"/>
      <c r="C40" s="59"/>
      <c r="D40" s="44"/>
      <c r="E40" s="44"/>
      <c r="F40" s="44"/>
      <c r="G40" s="44"/>
      <c r="H40" s="44"/>
      <c r="I40" s="44"/>
      <c r="J40" s="44"/>
      <c r="K40" s="44"/>
      <c r="L40" s="44"/>
      <c r="M40" s="17" t="s">
        <v>70</v>
      </c>
      <c r="N40" s="19" t="s">
        <v>9</v>
      </c>
      <c r="O40" s="5">
        <f t="shared" ref="O40:O41" si="5">2*650</f>
        <v>1300</v>
      </c>
    </row>
    <row r="41" spans="1:15" ht="47.25" x14ac:dyDescent="0.25">
      <c r="A41" s="59"/>
      <c r="B41" s="42"/>
      <c r="C41" s="59"/>
      <c r="D41" s="44"/>
      <c r="E41" s="44"/>
      <c r="F41" s="44"/>
      <c r="G41" s="44"/>
      <c r="H41" s="44"/>
      <c r="I41" s="44"/>
      <c r="J41" s="44"/>
      <c r="K41" s="44"/>
      <c r="L41" s="44"/>
      <c r="M41" s="17" t="s">
        <v>71</v>
      </c>
      <c r="N41" s="19" t="s">
        <v>9</v>
      </c>
      <c r="O41" s="32">
        <f t="shared" si="5"/>
        <v>1300</v>
      </c>
    </row>
    <row r="42" spans="1:15" ht="31.5" x14ac:dyDescent="0.25">
      <c r="A42" s="41">
        <v>3</v>
      </c>
      <c r="B42" s="42" t="s">
        <v>72</v>
      </c>
      <c r="C42" s="41" t="s">
        <v>300</v>
      </c>
      <c r="D42" s="41" t="s">
        <v>73</v>
      </c>
      <c r="E42" s="41"/>
      <c r="F42" s="41" t="s">
        <v>74</v>
      </c>
      <c r="G42" s="41" t="s">
        <v>75</v>
      </c>
      <c r="H42" s="41" t="s">
        <v>76</v>
      </c>
      <c r="I42" s="41">
        <v>0</v>
      </c>
      <c r="J42" s="41" t="s">
        <v>77</v>
      </c>
      <c r="K42" s="41" t="s">
        <v>77</v>
      </c>
      <c r="L42" s="41" t="s">
        <v>77</v>
      </c>
      <c r="M42" s="14" t="s">
        <v>78</v>
      </c>
      <c r="N42" s="14" t="s">
        <v>79</v>
      </c>
      <c r="O42" s="33">
        <f>650*7*12/33</f>
        <v>1654.5454545454545</v>
      </c>
    </row>
    <row r="43" spans="1:15" ht="31.5" x14ac:dyDescent="0.25">
      <c r="A43" s="41"/>
      <c r="B43" s="42"/>
      <c r="C43" s="41"/>
      <c r="D43" s="41"/>
      <c r="E43" s="41"/>
      <c r="F43" s="41"/>
      <c r="G43" s="41"/>
      <c r="H43" s="41"/>
      <c r="I43" s="41"/>
      <c r="J43" s="41"/>
      <c r="K43" s="41"/>
      <c r="L43" s="41"/>
      <c r="M43" s="14" t="s">
        <v>80</v>
      </c>
      <c r="N43" s="14" t="s">
        <v>79</v>
      </c>
      <c r="O43" s="33">
        <f>650*7*12/33</f>
        <v>1654.5454545454545</v>
      </c>
    </row>
    <row r="44" spans="1:15" ht="63" x14ac:dyDescent="0.25">
      <c r="A44" s="41"/>
      <c r="B44" s="42"/>
      <c r="C44" s="41"/>
      <c r="D44" s="41"/>
      <c r="E44" s="41"/>
      <c r="F44" s="41"/>
      <c r="G44" s="41"/>
      <c r="H44" s="14" t="s">
        <v>81</v>
      </c>
      <c r="I44" s="14">
        <v>5</v>
      </c>
      <c r="J44" s="14">
        <v>5</v>
      </c>
      <c r="K44" s="14">
        <v>5</v>
      </c>
      <c r="L44" s="14">
        <v>5</v>
      </c>
      <c r="M44" s="14" t="s">
        <v>82</v>
      </c>
      <c r="N44" s="14" t="s">
        <v>83</v>
      </c>
      <c r="O44" s="33">
        <f>650*7*12/33</f>
        <v>1654.5454545454545</v>
      </c>
    </row>
    <row r="45" spans="1:15" x14ac:dyDescent="0.25">
      <c r="A45" s="41"/>
      <c r="B45" s="42"/>
      <c r="C45" s="41"/>
      <c r="D45" s="41"/>
      <c r="E45" s="41"/>
      <c r="F45" s="41"/>
      <c r="G45" s="41"/>
      <c r="H45" s="41" t="s">
        <v>84</v>
      </c>
      <c r="I45" s="41">
        <v>4</v>
      </c>
      <c r="J45" s="41" t="s">
        <v>77</v>
      </c>
      <c r="K45" s="41" t="s">
        <v>77</v>
      </c>
      <c r="L45" s="41" t="s">
        <v>77</v>
      </c>
      <c r="M45" s="41" t="s">
        <v>85</v>
      </c>
      <c r="N45" s="14" t="s">
        <v>83</v>
      </c>
      <c r="O45" s="51">
        <f>650*7*12/33</f>
        <v>1654.5454545454545</v>
      </c>
    </row>
    <row r="46" spans="1:15" x14ac:dyDescent="0.25">
      <c r="A46" s="41"/>
      <c r="B46" s="42"/>
      <c r="C46" s="41"/>
      <c r="D46" s="41"/>
      <c r="E46" s="41"/>
      <c r="F46" s="41"/>
      <c r="G46" s="41"/>
      <c r="H46" s="41"/>
      <c r="I46" s="41"/>
      <c r="J46" s="41"/>
      <c r="K46" s="41"/>
      <c r="L46" s="41"/>
      <c r="M46" s="41"/>
      <c r="N46" s="14" t="s">
        <v>86</v>
      </c>
      <c r="O46" s="51"/>
    </row>
    <row r="47" spans="1:15" x14ac:dyDescent="0.25">
      <c r="A47" s="41"/>
      <c r="B47" s="42"/>
      <c r="C47" s="41"/>
      <c r="D47" s="41"/>
      <c r="E47" s="41"/>
      <c r="F47" s="41"/>
      <c r="G47" s="41"/>
      <c r="H47" s="41"/>
      <c r="I47" s="41"/>
      <c r="J47" s="41"/>
      <c r="K47" s="41"/>
      <c r="L47" s="41"/>
      <c r="M47" s="41"/>
      <c r="N47" s="14" t="s">
        <v>87</v>
      </c>
      <c r="O47" s="51"/>
    </row>
    <row r="48" spans="1:15" x14ac:dyDescent="0.25">
      <c r="A48" s="41"/>
      <c r="B48" s="42"/>
      <c r="C48" s="41"/>
      <c r="D48" s="41"/>
      <c r="E48" s="41"/>
      <c r="F48" s="41"/>
      <c r="G48" s="41"/>
      <c r="H48" s="41"/>
      <c r="I48" s="41"/>
      <c r="J48" s="41"/>
      <c r="K48" s="41"/>
      <c r="L48" s="41"/>
      <c r="M48" s="41"/>
      <c r="N48" s="14" t="s">
        <v>79</v>
      </c>
      <c r="O48" s="51"/>
    </row>
    <row r="49" spans="1:15" ht="15.75" customHeight="1" x14ac:dyDescent="0.25">
      <c r="A49" s="41"/>
      <c r="B49" s="42"/>
      <c r="C49" s="41" t="s">
        <v>664</v>
      </c>
      <c r="D49" s="41" t="s">
        <v>88</v>
      </c>
      <c r="E49" s="41"/>
      <c r="F49" s="41" t="s">
        <v>74</v>
      </c>
      <c r="G49" s="41" t="s">
        <v>75</v>
      </c>
      <c r="H49" s="41" t="s">
        <v>89</v>
      </c>
      <c r="I49" s="53">
        <v>0</v>
      </c>
      <c r="J49" s="53" t="s">
        <v>732</v>
      </c>
      <c r="K49" s="53" t="s">
        <v>77</v>
      </c>
      <c r="L49" s="53" t="s">
        <v>77</v>
      </c>
      <c r="M49" s="41" t="s">
        <v>90</v>
      </c>
      <c r="N49" s="14" t="s">
        <v>83</v>
      </c>
      <c r="O49" s="51">
        <f>(2*650)+(45*25)+150+50+120+10</f>
        <v>2755</v>
      </c>
    </row>
    <row r="50" spans="1:15" x14ac:dyDescent="0.25">
      <c r="A50" s="41"/>
      <c r="B50" s="42"/>
      <c r="C50" s="41"/>
      <c r="D50" s="41"/>
      <c r="E50" s="41"/>
      <c r="F50" s="41"/>
      <c r="G50" s="41"/>
      <c r="H50" s="41"/>
      <c r="I50" s="53"/>
      <c r="J50" s="53"/>
      <c r="K50" s="53"/>
      <c r="L50" s="53"/>
      <c r="M50" s="41"/>
      <c r="N50" s="14" t="s">
        <v>86</v>
      </c>
      <c r="O50" s="51"/>
    </row>
    <row r="51" spans="1:15" x14ac:dyDescent="0.25">
      <c r="A51" s="41"/>
      <c r="B51" s="42"/>
      <c r="C51" s="41"/>
      <c r="D51" s="41"/>
      <c r="E51" s="41"/>
      <c r="F51" s="41"/>
      <c r="G51" s="41"/>
      <c r="H51" s="41"/>
      <c r="I51" s="53"/>
      <c r="J51" s="53"/>
      <c r="K51" s="53"/>
      <c r="L51" s="53"/>
      <c r="M51" s="41"/>
      <c r="N51" s="14" t="s">
        <v>87</v>
      </c>
      <c r="O51" s="51"/>
    </row>
    <row r="52" spans="1:15" x14ac:dyDescent="0.25">
      <c r="A52" s="41"/>
      <c r="B52" s="42"/>
      <c r="C52" s="41"/>
      <c r="D52" s="41"/>
      <c r="E52" s="41"/>
      <c r="F52" s="41"/>
      <c r="G52" s="41"/>
      <c r="H52" s="41"/>
      <c r="I52" s="53"/>
      <c r="J52" s="53"/>
      <c r="K52" s="53"/>
      <c r="L52" s="53"/>
      <c r="M52" s="41"/>
      <c r="N52" s="14" t="s">
        <v>79</v>
      </c>
      <c r="O52" s="51"/>
    </row>
    <row r="53" spans="1:15" x14ac:dyDescent="0.25">
      <c r="A53" s="41"/>
      <c r="B53" s="42"/>
      <c r="C53" s="41"/>
      <c r="D53" s="41"/>
      <c r="E53" s="41"/>
      <c r="F53" s="41"/>
      <c r="G53" s="41"/>
      <c r="H53" s="41"/>
      <c r="I53" s="53"/>
      <c r="J53" s="53"/>
      <c r="K53" s="53"/>
      <c r="L53" s="53"/>
      <c r="M53" s="41" t="s">
        <v>91</v>
      </c>
      <c r="N53" s="14" t="s">
        <v>83</v>
      </c>
      <c r="O53" s="51">
        <f>(2*650*6)</f>
        <v>7800</v>
      </c>
    </row>
    <row r="54" spans="1:15" x14ac:dyDescent="0.25">
      <c r="A54" s="41"/>
      <c r="B54" s="42"/>
      <c r="C54" s="41"/>
      <c r="D54" s="41"/>
      <c r="E54" s="41"/>
      <c r="F54" s="41"/>
      <c r="G54" s="41"/>
      <c r="H54" s="41"/>
      <c r="I54" s="53"/>
      <c r="J54" s="53"/>
      <c r="K54" s="53"/>
      <c r="L54" s="53"/>
      <c r="M54" s="41"/>
      <c r="N54" s="14" t="s">
        <v>86</v>
      </c>
      <c r="O54" s="51"/>
    </row>
    <row r="55" spans="1:15" x14ac:dyDescent="0.25">
      <c r="A55" s="41"/>
      <c r="B55" s="42"/>
      <c r="C55" s="41"/>
      <c r="D55" s="41"/>
      <c r="E55" s="41"/>
      <c r="F55" s="41"/>
      <c r="G55" s="41"/>
      <c r="H55" s="41"/>
      <c r="I55" s="53"/>
      <c r="J55" s="53"/>
      <c r="K55" s="53"/>
      <c r="L55" s="53"/>
      <c r="M55" s="41"/>
      <c r="N55" s="14" t="s">
        <v>87</v>
      </c>
      <c r="O55" s="51"/>
    </row>
    <row r="56" spans="1:15" x14ac:dyDescent="0.25">
      <c r="A56" s="41"/>
      <c r="B56" s="42"/>
      <c r="C56" s="41"/>
      <c r="D56" s="41"/>
      <c r="E56" s="41"/>
      <c r="F56" s="41"/>
      <c r="G56" s="41"/>
      <c r="H56" s="41"/>
      <c r="I56" s="53"/>
      <c r="J56" s="53"/>
      <c r="K56" s="53"/>
      <c r="L56" s="53"/>
      <c r="M56" s="41"/>
      <c r="N56" s="14" t="s">
        <v>79</v>
      </c>
      <c r="O56" s="51"/>
    </row>
    <row r="57" spans="1:15" ht="15.75" customHeight="1" x14ac:dyDescent="0.25">
      <c r="A57" s="41"/>
      <c r="B57" s="42"/>
      <c r="C57" s="41">
        <v>3.3</v>
      </c>
      <c r="D57" s="41" t="s">
        <v>92</v>
      </c>
      <c r="E57" s="41"/>
      <c r="F57" s="41" t="s">
        <v>74</v>
      </c>
      <c r="G57" s="41" t="s">
        <v>75</v>
      </c>
      <c r="H57" s="41" t="s">
        <v>731</v>
      </c>
      <c r="I57" s="41">
        <v>10</v>
      </c>
      <c r="J57" s="57" t="s">
        <v>732</v>
      </c>
      <c r="K57" s="57" t="s">
        <v>732</v>
      </c>
      <c r="L57" s="57" t="s">
        <v>732</v>
      </c>
      <c r="M57" s="41" t="s">
        <v>93</v>
      </c>
      <c r="N57" s="14" t="s">
        <v>83</v>
      </c>
      <c r="O57" s="56">
        <f>(2*650)+(45*25)+150+50+120+10</f>
        <v>2755</v>
      </c>
    </row>
    <row r="58" spans="1:15" x14ac:dyDescent="0.25">
      <c r="A58" s="41"/>
      <c r="B58" s="42"/>
      <c r="C58" s="41"/>
      <c r="D58" s="41"/>
      <c r="E58" s="41"/>
      <c r="F58" s="41"/>
      <c r="G58" s="41"/>
      <c r="H58" s="41"/>
      <c r="I58" s="41"/>
      <c r="J58" s="57"/>
      <c r="K58" s="57"/>
      <c r="L58" s="57"/>
      <c r="M58" s="41"/>
      <c r="N58" s="14" t="s">
        <v>86</v>
      </c>
      <c r="O58" s="56"/>
    </row>
    <row r="59" spans="1:15" x14ac:dyDescent="0.25">
      <c r="A59" s="41"/>
      <c r="B59" s="42"/>
      <c r="C59" s="41"/>
      <c r="D59" s="41"/>
      <c r="E59" s="41"/>
      <c r="F59" s="41"/>
      <c r="G59" s="41"/>
      <c r="H59" s="41"/>
      <c r="I59" s="41"/>
      <c r="J59" s="57"/>
      <c r="K59" s="57"/>
      <c r="L59" s="57"/>
      <c r="M59" s="41"/>
      <c r="N59" s="14" t="s">
        <v>87</v>
      </c>
      <c r="O59" s="56"/>
    </row>
    <row r="60" spans="1:15" x14ac:dyDescent="0.25">
      <c r="A60" s="41"/>
      <c r="B60" s="42"/>
      <c r="C60" s="41"/>
      <c r="D60" s="41"/>
      <c r="E60" s="41"/>
      <c r="F60" s="41"/>
      <c r="G60" s="41"/>
      <c r="H60" s="41"/>
      <c r="I60" s="41"/>
      <c r="J60" s="57"/>
      <c r="K60" s="57"/>
      <c r="L60" s="57"/>
      <c r="M60" s="41"/>
      <c r="N60" s="14" t="s">
        <v>79</v>
      </c>
      <c r="O60" s="56"/>
    </row>
    <row r="61" spans="1:15" ht="24" customHeight="1" x14ac:dyDescent="0.25">
      <c r="A61" s="41"/>
      <c r="B61" s="42"/>
      <c r="C61" s="41"/>
      <c r="D61" s="41"/>
      <c r="E61" s="41"/>
      <c r="F61" s="41"/>
      <c r="G61" s="41"/>
      <c r="H61" s="41"/>
      <c r="I61" s="41"/>
      <c r="J61" s="57"/>
      <c r="K61" s="57"/>
      <c r="L61" s="57"/>
      <c r="M61" s="41" t="s">
        <v>94</v>
      </c>
      <c r="N61" s="14" t="s">
        <v>83</v>
      </c>
      <c r="O61" s="51">
        <f>(5*650)+(45*25)+150+50+120+10</f>
        <v>4705</v>
      </c>
    </row>
    <row r="62" spans="1:15" ht="27.75" customHeight="1" x14ac:dyDescent="0.25">
      <c r="A62" s="41"/>
      <c r="B62" s="42"/>
      <c r="C62" s="41"/>
      <c r="D62" s="41"/>
      <c r="E62" s="41"/>
      <c r="F62" s="41"/>
      <c r="G62" s="41"/>
      <c r="H62" s="41"/>
      <c r="I62" s="41"/>
      <c r="J62" s="57"/>
      <c r="K62" s="57"/>
      <c r="L62" s="57"/>
      <c r="M62" s="41"/>
      <c r="N62" s="14" t="s">
        <v>86</v>
      </c>
      <c r="O62" s="51"/>
    </row>
    <row r="63" spans="1:15" x14ac:dyDescent="0.25">
      <c r="A63" s="41"/>
      <c r="B63" s="42"/>
      <c r="C63" s="41"/>
      <c r="D63" s="41"/>
      <c r="E63" s="41"/>
      <c r="F63" s="41"/>
      <c r="G63" s="41"/>
      <c r="H63" s="41"/>
      <c r="I63" s="41"/>
      <c r="J63" s="57"/>
      <c r="K63" s="57"/>
      <c r="L63" s="57"/>
      <c r="M63" s="41"/>
      <c r="N63" s="14" t="s">
        <v>87</v>
      </c>
      <c r="O63" s="51"/>
    </row>
    <row r="64" spans="1:15" x14ac:dyDescent="0.25">
      <c r="A64" s="41"/>
      <c r="B64" s="42"/>
      <c r="C64" s="41"/>
      <c r="D64" s="41"/>
      <c r="E64" s="41"/>
      <c r="F64" s="41"/>
      <c r="G64" s="41"/>
      <c r="H64" s="41"/>
      <c r="I64" s="41"/>
      <c r="J64" s="57"/>
      <c r="K64" s="57"/>
      <c r="L64" s="57"/>
      <c r="M64" s="41"/>
      <c r="N64" s="14" t="s">
        <v>79</v>
      </c>
      <c r="O64" s="51"/>
    </row>
    <row r="65" spans="1:15" ht="47.25" x14ac:dyDescent="0.25">
      <c r="A65" s="41"/>
      <c r="B65" s="42"/>
      <c r="C65" s="41"/>
      <c r="D65" s="41"/>
      <c r="E65" s="41"/>
      <c r="F65" s="41"/>
      <c r="G65" s="41"/>
      <c r="H65" s="41"/>
      <c r="I65" s="41"/>
      <c r="J65" s="57"/>
      <c r="K65" s="57"/>
      <c r="L65" s="57"/>
      <c r="M65" s="14" t="s">
        <v>717</v>
      </c>
      <c r="N65" s="14" t="s">
        <v>79</v>
      </c>
      <c r="O65" s="33">
        <f>650*7*12/33</f>
        <v>1654.5454545454545</v>
      </c>
    </row>
    <row r="66" spans="1:15" ht="47.25" x14ac:dyDescent="0.25">
      <c r="A66" s="41">
        <v>4</v>
      </c>
      <c r="B66" s="42" t="s">
        <v>95</v>
      </c>
      <c r="C66" s="41">
        <v>4.0999999999999996</v>
      </c>
      <c r="D66" s="41" t="s">
        <v>665</v>
      </c>
      <c r="E66" s="41"/>
      <c r="F66" s="41" t="s">
        <v>96</v>
      </c>
      <c r="G66" s="41" t="s">
        <v>75</v>
      </c>
      <c r="H66" s="41" t="s">
        <v>97</v>
      </c>
      <c r="I66" s="43">
        <v>30</v>
      </c>
      <c r="J66" s="43">
        <v>34</v>
      </c>
      <c r="K66" s="43">
        <v>34</v>
      </c>
      <c r="L66" s="43">
        <v>34</v>
      </c>
      <c r="M66" s="14" t="s">
        <v>98</v>
      </c>
      <c r="N66" s="14" t="s">
        <v>83</v>
      </c>
      <c r="O66" s="33">
        <f>650*7*12/33</f>
        <v>1654.5454545454545</v>
      </c>
    </row>
    <row r="67" spans="1:15" ht="63" x14ac:dyDescent="0.25">
      <c r="A67" s="41"/>
      <c r="B67" s="42"/>
      <c r="C67" s="41"/>
      <c r="D67" s="41"/>
      <c r="E67" s="41"/>
      <c r="F67" s="41"/>
      <c r="G67" s="41"/>
      <c r="H67" s="41"/>
      <c r="I67" s="43"/>
      <c r="J67" s="43"/>
      <c r="K67" s="43"/>
      <c r="L67" s="43"/>
      <c r="M67" s="14" t="s">
        <v>99</v>
      </c>
      <c r="N67" s="15" t="s">
        <v>83</v>
      </c>
      <c r="O67" s="34">
        <f>650*7*12/33</f>
        <v>1654.5454545454545</v>
      </c>
    </row>
    <row r="68" spans="1:15" ht="94.5" x14ac:dyDescent="0.25">
      <c r="A68" s="41"/>
      <c r="B68" s="42"/>
      <c r="C68" s="41">
        <v>4.2</v>
      </c>
      <c r="D68" s="41" t="s">
        <v>666</v>
      </c>
      <c r="E68" s="41"/>
      <c r="F68" s="41" t="s">
        <v>100</v>
      </c>
      <c r="G68" s="41" t="s">
        <v>75</v>
      </c>
      <c r="H68" s="41" t="s">
        <v>101</v>
      </c>
      <c r="I68" s="43">
        <v>12</v>
      </c>
      <c r="J68" s="43">
        <v>15</v>
      </c>
      <c r="K68" s="43">
        <v>15</v>
      </c>
      <c r="L68" s="43">
        <v>20</v>
      </c>
      <c r="M68" s="14" t="s">
        <v>102</v>
      </c>
      <c r="N68" s="15" t="s">
        <v>86</v>
      </c>
      <c r="O68" s="34">
        <f>650*7*12/33</f>
        <v>1654.5454545454545</v>
      </c>
    </row>
    <row r="69" spans="1:15" ht="63" x14ac:dyDescent="0.25">
      <c r="A69" s="41"/>
      <c r="B69" s="42"/>
      <c r="C69" s="41"/>
      <c r="D69" s="41"/>
      <c r="E69" s="41"/>
      <c r="F69" s="41"/>
      <c r="G69" s="41"/>
      <c r="H69" s="41"/>
      <c r="I69" s="43"/>
      <c r="J69" s="43"/>
      <c r="K69" s="43"/>
      <c r="L69" s="43"/>
      <c r="M69" s="14" t="s">
        <v>103</v>
      </c>
      <c r="N69" s="15" t="s">
        <v>86</v>
      </c>
      <c r="O69" s="34">
        <f>650*7*12/33</f>
        <v>1654.5454545454545</v>
      </c>
    </row>
    <row r="70" spans="1:15" ht="31.5" x14ac:dyDescent="0.25">
      <c r="A70" s="41"/>
      <c r="B70" s="42"/>
      <c r="C70" s="41"/>
      <c r="D70" s="41"/>
      <c r="E70" s="41"/>
      <c r="F70" s="41"/>
      <c r="G70" s="41"/>
      <c r="H70" s="41"/>
      <c r="I70" s="43"/>
      <c r="J70" s="43"/>
      <c r="K70" s="43"/>
      <c r="L70" s="43"/>
      <c r="M70" s="14" t="s">
        <v>104</v>
      </c>
      <c r="N70" s="15" t="s">
        <v>86</v>
      </c>
      <c r="O70" s="25">
        <v>20000</v>
      </c>
    </row>
    <row r="71" spans="1:15" ht="204.75" customHeight="1" x14ac:dyDescent="0.25">
      <c r="A71" s="41"/>
      <c r="B71" s="42"/>
      <c r="C71" s="41">
        <v>4.3</v>
      </c>
      <c r="D71" s="41" t="s">
        <v>667</v>
      </c>
      <c r="E71" s="41"/>
      <c r="F71" s="44" t="s">
        <v>105</v>
      </c>
      <c r="G71" s="41" t="s">
        <v>75</v>
      </c>
      <c r="H71" s="14" t="s">
        <v>106</v>
      </c>
      <c r="I71" s="15">
        <v>15</v>
      </c>
      <c r="J71" s="15">
        <v>20</v>
      </c>
      <c r="K71" s="15">
        <v>25</v>
      </c>
      <c r="L71" s="15">
        <v>30</v>
      </c>
      <c r="M71" s="14" t="s">
        <v>107</v>
      </c>
      <c r="N71" s="43" t="s">
        <v>87</v>
      </c>
      <c r="O71" s="52">
        <v>5000</v>
      </c>
    </row>
    <row r="72" spans="1:15" ht="78.75" x14ac:dyDescent="0.25">
      <c r="A72" s="41"/>
      <c r="B72" s="42"/>
      <c r="C72" s="41"/>
      <c r="D72" s="41"/>
      <c r="E72" s="41"/>
      <c r="F72" s="44"/>
      <c r="G72" s="41"/>
      <c r="H72" s="14" t="s">
        <v>108</v>
      </c>
      <c r="I72" s="15"/>
      <c r="J72" s="15"/>
      <c r="K72" s="15"/>
      <c r="L72" s="15"/>
      <c r="M72" s="14" t="s">
        <v>109</v>
      </c>
      <c r="N72" s="43"/>
      <c r="O72" s="52"/>
    </row>
    <row r="73" spans="1:15" ht="63" x14ac:dyDescent="0.25">
      <c r="A73" s="41"/>
      <c r="B73" s="42"/>
      <c r="C73" s="41"/>
      <c r="D73" s="41"/>
      <c r="E73" s="41"/>
      <c r="F73" s="44"/>
      <c r="G73" s="41"/>
      <c r="H73" s="14" t="s">
        <v>110</v>
      </c>
      <c r="I73" s="15"/>
      <c r="J73" s="15"/>
      <c r="K73" s="15"/>
      <c r="L73" s="15"/>
      <c r="M73" s="14" t="s">
        <v>714</v>
      </c>
      <c r="N73" s="43"/>
      <c r="O73" s="52"/>
    </row>
    <row r="74" spans="1:15" ht="126" x14ac:dyDescent="0.25">
      <c r="A74" s="41"/>
      <c r="B74" s="42"/>
      <c r="C74" s="41">
        <v>4.4000000000000004</v>
      </c>
      <c r="D74" s="41" t="s">
        <v>111</v>
      </c>
      <c r="E74" s="41"/>
      <c r="F74" s="41" t="s">
        <v>112</v>
      </c>
      <c r="G74" s="41" t="s">
        <v>75</v>
      </c>
      <c r="H74" s="14" t="s">
        <v>729</v>
      </c>
      <c r="I74" s="21">
        <v>20</v>
      </c>
      <c r="J74" s="21">
        <v>20</v>
      </c>
      <c r="K74" s="21">
        <v>25</v>
      </c>
      <c r="L74" s="21">
        <v>25</v>
      </c>
      <c r="M74" s="53" t="s">
        <v>113</v>
      </c>
      <c r="N74" s="43" t="s">
        <v>79</v>
      </c>
      <c r="O74" s="55">
        <f>650*7*12/33</f>
        <v>1654.5454545454545</v>
      </c>
    </row>
    <row r="75" spans="1:15" ht="47.25" x14ac:dyDescent="0.25">
      <c r="A75" s="41"/>
      <c r="B75" s="42"/>
      <c r="C75" s="41"/>
      <c r="D75" s="41"/>
      <c r="E75" s="41"/>
      <c r="F75" s="41"/>
      <c r="G75" s="41"/>
      <c r="H75" s="14" t="s">
        <v>730</v>
      </c>
      <c r="I75" s="21">
        <v>23</v>
      </c>
      <c r="J75" s="21">
        <v>27</v>
      </c>
      <c r="K75" s="21">
        <v>30</v>
      </c>
      <c r="L75" s="21">
        <v>34</v>
      </c>
      <c r="M75" s="53"/>
      <c r="N75" s="43"/>
      <c r="O75" s="55"/>
    </row>
    <row r="76" spans="1:15" ht="94.5" x14ac:dyDescent="0.25">
      <c r="A76" s="41"/>
      <c r="B76" s="42"/>
      <c r="C76" s="41"/>
      <c r="D76" s="41"/>
      <c r="E76" s="41"/>
      <c r="F76" s="41"/>
      <c r="G76" s="41"/>
      <c r="H76" s="14" t="s">
        <v>728</v>
      </c>
      <c r="I76" s="21">
        <v>17</v>
      </c>
      <c r="J76" s="21">
        <v>20</v>
      </c>
      <c r="K76" s="21">
        <v>25</v>
      </c>
      <c r="L76" s="21">
        <v>34</v>
      </c>
      <c r="M76" s="20"/>
      <c r="N76" s="15"/>
      <c r="O76" s="9"/>
    </row>
    <row r="77" spans="1:15" ht="157.5" x14ac:dyDescent="0.25">
      <c r="A77" s="41"/>
      <c r="B77" s="42"/>
      <c r="C77" s="41"/>
      <c r="D77" s="41"/>
      <c r="E77" s="41"/>
      <c r="F77" s="41"/>
      <c r="G77" s="41"/>
      <c r="H77" s="14" t="s">
        <v>718</v>
      </c>
      <c r="I77" s="15">
        <v>38</v>
      </c>
      <c r="J77" s="15">
        <v>38</v>
      </c>
      <c r="K77" s="15">
        <v>38</v>
      </c>
      <c r="L77" s="15">
        <v>38</v>
      </c>
      <c r="M77" s="14" t="s">
        <v>114</v>
      </c>
      <c r="N77" s="15" t="s">
        <v>87</v>
      </c>
      <c r="O77" s="9">
        <v>5000</v>
      </c>
    </row>
    <row r="78" spans="1:15" ht="78.75" x14ac:dyDescent="0.25">
      <c r="A78" s="41"/>
      <c r="B78" s="42"/>
      <c r="C78" s="41"/>
      <c r="D78" s="41"/>
      <c r="E78" s="41"/>
      <c r="F78" s="41"/>
      <c r="G78" s="41"/>
      <c r="H78" s="14" t="s">
        <v>115</v>
      </c>
      <c r="I78" s="15">
        <v>25</v>
      </c>
      <c r="J78" s="15">
        <v>34</v>
      </c>
      <c r="K78" s="15">
        <v>38</v>
      </c>
      <c r="L78" s="15"/>
      <c r="M78" s="14" t="s">
        <v>116</v>
      </c>
      <c r="N78" s="15" t="s">
        <v>87</v>
      </c>
      <c r="O78" s="9">
        <v>2000</v>
      </c>
    </row>
    <row r="79" spans="1:15" ht="126" x14ac:dyDescent="0.25">
      <c r="A79" s="41"/>
      <c r="B79" s="42"/>
      <c r="C79" s="53">
        <v>4.5</v>
      </c>
      <c r="D79" s="44" t="s">
        <v>668</v>
      </c>
      <c r="E79" s="41"/>
      <c r="F79" s="41" t="s">
        <v>117</v>
      </c>
      <c r="G79" s="41" t="s">
        <v>75</v>
      </c>
      <c r="H79" s="14" t="s">
        <v>719</v>
      </c>
      <c r="I79" s="15">
        <v>10</v>
      </c>
      <c r="J79" s="15">
        <v>15</v>
      </c>
      <c r="K79" s="15">
        <v>22</v>
      </c>
      <c r="L79" s="15">
        <v>30</v>
      </c>
      <c r="M79" s="14" t="s">
        <v>118</v>
      </c>
      <c r="N79" s="15" t="s">
        <v>79</v>
      </c>
      <c r="O79" s="9">
        <f>2*650</f>
        <v>1300</v>
      </c>
    </row>
    <row r="80" spans="1:15" ht="141.75" x14ac:dyDescent="0.25">
      <c r="A80" s="41"/>
      <c r="B80" s="42"/>
      <c r="C80" s="53"/>
      <c r="D80" s="44"/>
      <c r="E80" s="41"/>
      <c r="F80" s="41"/>
      <c r="G80" s="41"/>
      <c r="H80" s="14" t="s">
        <v>720</v>
      </c>
      <c r="I80" s="15">
        <v>4</v>
      </c>
      <c r="J80" s="15">
        <v>8</v>
      </c>
      <c r="K80" s="15">
        <v>12</v>
      </c>
      <c r="L80" s="15">
        <v>14</v>
      </c>
      <c r="M80" s="14" t="s">
        <v>119</v>
      </c>
      <c r="N80" s="15" t="s">
        <v>79</v>
      </c>
      <c r="O80" s="9"/>
    </row>
    <row r="81" spans="1:15" ht="63" customHeight="1" x14ac:dyDescent="0.25">
      <c r="A81" s="41"/>
      <c r="B81" s="42"/>
      <c r="C81" s="41">
        <v>4.5999999999999996</v>
      </c>
      <c r="D81" s="44" t="s">
        <v>120</v>
      </c>
      <c r="E81" s="41"/>
      <c r="F81" s="41" t="s">
        <v>121</v>
      </c>
      <c r="G81" s="41" t="s">
        <v>75</v>
      </c>
      <c r="H81" s="12" t="s">
        <v>726</v>
      </c>
      <c r="I81" s="21">
        <v>34</v>
      </c>
      <c r="J81" s="21">
        <v>38</v>
      </c>
      <c r="K81" s="21">
        <v>38</v>
      </c>
      <c r="L81" s="21">
        <v>38</v>
      </c>
      <c r="M81" s="14" t="s">
        <v>122</v>
      </c>
      <c r="N81" s="15" t="s">
        <v>79</v>
      </c>
      <c r="O81" s="9">
        <v>1000</v>
      </c>
    </row>
    <row r="82" spans="1:15" ht="31.5" x14ac:dyDescent="0.25">
      <c r="A82" s="41"/>
      <c r="B82" s="42"/>
      <c r="C82" s="41"/>
      <c r="D82" s="44"/>
      <c r="E82" s="41"/>
      <c r="F82" s="41"/>
      <c r="G82" s="41"/>
      <c r="H82" s="41" t="s">
        <v>727</v>
      </c>
      <c r="I82" s="54">
        <v>20</v>
      </c>
      <c r="J82" s="54">
        <v>25</v>
      </c>
      <c r="K82" s="54">
        <v>30</v>
      </c>
      <c r="L82" s="54">
        <v>34</v>
      </c>
      <c r="M82" s="14" t="s">
        <v>123</v>
      </c>
      <c r="N82" s="15" t="s">
        <v>79</v>
      </c>
      <c r="O82" s="9">
        <f>2*650*6</f>
        <v>7800</v>
      </c>
    </row>
    <row r="83" spans="1:15" ht="78.75" x14ac:dyDescent="0.25">
      <c r="A83" s="41"/>
      <c r="B83" s="42"/>
      <c r="C83" s="41"/>
      <c r="D83" s="44"/>
      <c r="E83" s="41"/>
      <c r="F83" s="41"/>
      <c r="G83" s="41"/>
      <c r="H83" s="41"/>
      <c r="I83" s="54"/>
      <c r="J83" s="54"/>
      <c r="K83" s="54"/>
      <c r="L83" s="54"/>
      <c r="M83" s="14" t="s">
        <v>124</v>
      </c>
      <c r="N83" s="15" t="s">
        <v>79</v>
      </c>
      <c r="O83" s="9">
        <f>2*650*2</f>
        <v>2600</v>
      </c>
    </row>
    <row r="84" spans="1:15" ht="173.25" customHeight="1" x14ac:dyDescent="0.25">
      <c r="A84" s="41"/>
      <c r="B84" s="42"/>
      <c r="C84" s="50">
        <v>4.7</v>
      </c>
      <c r="D84" s="44" t="s">
        <v>125</v>
      </c>
      <c r="E84" s="41"/>
      <c r="F84" s="41" t="s">
        <v>126</v>
      </c>
      <c r="G84" s="41" t="s">
        <v>75</v>
      </c>
      <c r="H84" s="14" t="s">
        <v>127</v>
      </c>
      <c r="I84" s="15">
        <v>15</v>
      </c>
      <c r="J84" s="15">
        <v>20</v>
      </c>
      <c r="K84" s="15">
        <v>20</v>
      </c>
      <c r="L84" s="15">
        <v>25</v>
      </c>
      <c r="M84" s="14" t="s">
        <v>128</v>
      </c>
      <c r="N84" s="15" t="s">
        <v>86</v>
      </c>
      <c r="O84" s="9">
        <f>2*650*2</f>
        <v>2600</v>
      </c>
    </row>
    <row r="85" spans="1:15" ht="126" x14ac:dyDescent="0.25">
      <c r="A85" s="41"/>
      <c r="B85" s="42"/>
      <c r="C85" s="50"/>
      <c r="D85" s="44"/>
      <c r="E85" s="41"/>
      <c r="F85" s="41"/>
      <c r="G85" s="41"/>
      <c r="H85" s="14" t="s">
        <v>129</v>
      </c>
      <c r="I85" s="18">
        <v>38</v>
      </c>
      <c r="J85" s="18">
        <v>10</v>
      </c>
      <c r="K85" s="18">
        <v>20</v>
      </c>
      <c r="L85" s="18">
        <v>38</v>
      </c>
      <c r="M85" s="14" t="s">
        <v>130</v>
      </c>
      <c r="N85" s="15" t="s">
        <v>86</v>
      </c>
      <c r="O85" s="9">
        <f>2*650*3</f>
        <v>3900</v>
      </c>
    </row>
    <row r="86" spans="1:15" ht="189" customHeight="1" x14ac:dyDescent="0.25">
      <c r="A86" s="41"/>
      <c r="B86" s="42"/>
      <c r="C86" s="26">
        <v>4.8</v>
      </c>
      <c r="D86" s="14" t="s">
        <v>131</v>
      </c>
      <c r="E86" s="14"/>
      <c r="F86" s="14" t="s">
        <v>132</v>
      </c>
      <c r="G86" s="14" t="s">
        <v>75</v>
      </c>
      <c r="H86" s="14" t="s">
        <v>133</v>
      </c>
      <c r="I86" s="15">
        <v>10</v>
      </c>
      <c r="J86" s="15">
        <v>15</v>
      </c>
      <c r="K86" s="15">
        <v>18</v>
      </c>
      <c r="L86" s="15">
        <v>20</v>
      </c>
      <c r="M86" s="14" t="s">
        <v>134</v>
      </c>
      <c r="N86" s="15" t="s">
        <v>87</v>
      </c>
      <c r="O86" s="9">
        <f>2*650*4</f>
        <v>5200</v>
      </c>
    </row>
    <row r="87" spans="1:15" ht="78.75" x14ac:dyDescent="0.25">
      <c r="A87" s="41"/>
      <c r="B87" s="42"/>
      <c r="C87" s="50">
        <v>4.9000000000000004</v>
      </c>
      <c r="D87" s="42" t="s">
        <v>135</v>
      </c>
      <c r="E87" s="49"/>
      <c r="F87" s="42" t="s">
        <v>136</v>
      </c>
      <c r="G87" s="41" t="s">
        <v>75</v>
      </c>
      <c r="H87" s="16" t="s">
        <v>137</v>
      </c>
      <c r="I87" s="18"/>
      <c r="J87" s="18">
        <v>1</v>
      </c>
      <c r="K87" s="18"/>
      <c r="L87" s="18"/>
      <c r="M87" s="16" t="s">
        <v>138</v>
      </c>
      <c r="N87" s="18" t="s">
        <v>86</v>
      </c>
      <c r="O87" s="6">
        <f>2*650*5</f>
        <v>6500</v>
      </c>
    </row>
    <row r="88" spans="1:15" ht="47.25" customHeight="1" x14ac:dyDescent="0.25">
      <c r="A88" s="41"/>
      <c r="B88" s="42"/>
      <c r="C88" s="50"/>
      <c r="D88" s="42"/>
      <c r="E88" s="49"/>
      <c r="F88" s="42"/>
      <c r="G88" s="41"/>
      <c r="H88" s="42" t="s">
        <v>139</v>
      </c>
      <c r="I88" s="18"/>
      <c r="J88" s="18">
        <v>1</v>
      </c>
      <c r="K88" s="18"/>
      <c r="L88" s="18"/>
      <c r="M88" s="16" t="s">
        <v>140</v>
      </c>
      <c r="N88" s="18" t="s">
        <v>79</v>
      </c>
      <c r="O88" s="6">
        <f>2*650*5</f>
        <v>6500</v>
      </c>
    </row>
    <row r="89" spans="1:15" x14ac:dyDescent="0.25">
      <c r="A89" s="41"/>
      <c r="B89" s="42"/>
      <c r="C89" s="50"/>
      <c r="D89" s="42"/>
      <c r="E89" s="49"/>
      <c r="F89" s="42"/>
      <c r="G89" s="41"/>
      <c r="H89" s="42"/>
      <c r="I89" s="49"/>
      <c r="J89" s="49">
        <v>1</v>
      </c>
      <c r="K89" s="49">
        <v>1</v>
      </c>
      <c r="L89" s="49">
        <v>1</v>
      </c>
      <c r="M89" s="42" t="s">
        <v>141</v>
      </c>
      <c r="N89" s="18" t="s">
        <v>87</v>
      </c>
      <c r="O89" s="48">
        <f>(2*650)+(45*25)+150+50+25+120+10</f>
        <v>2780</v>
      </c>
    </row>
    <row r="90" spans="1:15" x14ac:dyDescent="0.25">
      <c r="A90" s="41"/>
      <c r="B90" s="42"/>
      <c r="C90" s="50"/>
      <c r="D90" s="42"/>
      <c r="E90" s="49"/>
      <c r="F90" s="42"/>
      <c r="G90" s="41"/>
      <c r="H90" s="42"/>
      <c r="I90" s="49"/>
      <c r="J90" s="49"/>
      <c r="K90" s="49"/>
      <c r="L90" s="49"/>
      <c r="M90" s="42"/>
      <c r="N90" s="18" t="s">
        <v>87</v>
      </c>
      <c r="O90" s="48"/>
    </row>
    <row r="91" spans="1:15" ht="63" x14ac:dyDescent="0.25">
      <c r="A91" s="41"/>
      <c r="B91" s="42"/>
      <c r="C91" s="50"/>
      <c r="D91" s="42"/>
      <c r="E91" s="49"/>
      <c r="F91" s="42"/>
      <c r="G91" s="41"/>
      <c r="H91" s="42" t="s">
        <v>142</v>
      </c>
      <c r="I91" s="18"/>
      <c r="J91" s="18">
        <v>1</v>
      </c>
      <c r="K91" s="18"/>
      <c r="L91" s="18"/>
      <c r="M91" s="16" t="s">
        <v>143</v>
      </c>
      <c r="N91" s="18" t="s">
        <v>79</v>
      </c>
      <c r="O91" s="6">
        <f>2*650*5</f>
        <v>6500</v>
      </c>
    </row>
    <row r="92" spans="1:15" ht="47.25" x14ac:dyDescent="0.25">
      <c r="A92" s="41"/>
      <c r="B92" s="42"/>
      <c r="C92" s="50"/>
      <c r="D92" s="42"/>
      <c r="E92" s="49"/>
      <c r="F92" s="42"/>
      <c r="G92" s="41"/>
      <c r="H92" s="42"/>
      <c r="I92" s="18"/>
      <c r="J92" s="18">
        <v>1</v>
      </c>
      <c r="K92" s="18"/>
      <c r="L92" s="18"/>
      <c r="M92" s="16" t="s">
        <v>144</v>
      </c>
      <c r="N92" s="18" t="s">
        <v>86</v>
      </c>
      <c r="O92" s="6">
        <f>(2*650)+(45*25)+150+50+25+120+10</f>
        <v>2780</v>
      </c>
    </row>
    <row r="93" spans="1:15" ht="31.5" x14ac:dyDescent="0.25">
      <c r="A93" s="41">
        <v>5</v>
      </c>
      <c r="B93" s="42" t="s">
        <v>145</v>
      </c>
      <c r="C93" s="43">
        <v>5.0999999999999996</v>
      </c>
      <c r="D93" s="41" t="s">
        <v>146</v>
      </c>
      <c r="E93" s="41"/>
      <c r="F93" s="41" t="s">
        <v>147</v>
      </c>
      <c r="G93" s="41" t="s">
        <v>148</v>
      </c>
      <c r="H93" s="41" t="s">
        <v>149</v>
      </c>
      <c r="I93" s="41" t="s">
        <v>150</v>
      </c>
      <c r="J93" s="41" t="s">
        <v>150</v>
      </c>
      <c r="K93" s="41" t="s">
        <v>150</v>
      </c>
      <c r="L93" s="41" t="s">
        <v>150</v>
      </c>
      <c r="M93" s="14" t="s">
        <v>151</v>
      </c>
      <c r="N93" s="15" t="s">
        <v>8</v>
      </c>
      <c r="O93" s="7">
        <f>650*9*12/32</f>
        <v>2193.75</v>
      </c>
    </row>
    <row r="94" spans="1:15" ht="47.25" x14ac:dyDescent="0.25">
      <c r="A94" s="41"/>
      <c r="B94" s="42"/>
      <c r="C94" s="43"/>
      <c r="D94" s="41"/>
      <c r="E94" s="41"/>
      <c r="F94" s="41"/>
      <c r="G94" s="41"/>
      <c r="H94" s="41"/>
      <c r="I94" s="41"/>
      <c r="J94" s="41"/>
      <c r="K94" s="41"/>
      <c r="L94" s="41"/>
      <c r="M94" s="14" t="s">
        <v>152</v>
      </c>
      <c r="N94" s="15" t="s">
        <v>8</v>
      </c>
      <c r="O94" s="7">
        <f t="shared" ref="O94:O145" si="6">650*9*12/32</f>
        <v>2193.75</v>
      </c>
    </row>
    <row r="95" spans="1:15" ht="78.75" x14ac:dyDescent="0.25">
      <c r="A95" s="41"/>
      <c r="B95" s="42"/>
      <c r="C95" s="43"/>
      <c r="D95" s="41"/>
      <c r="E95" s="41"/>
      <c r="F95" s="41"/>
      <c r="G95" s="41"/>
      <c r="H95" s="41"/>
      <c r="I95" s="41"/>
      <c r="J95" s="41"/>
      <c r="K95" s="41"/>
      <c r="L95" s="41"/>
      <c r="M95" s="14" t="s">
        <v>153</v>
      </c>
      <c r="N95" s="15" t="s">
        <v>8</v>
      </c>
      <c r="O95" s="7">
        <f t="shared" si="6"/>
        <v>2193.75</v>
      </c>
    </row>
    <row r="96" spans="1:15" ht="63" x14ac:dyDescent="0.25">
      <c r="A96" s="41"/>
      <c r="B96" s="42"/>
      <c r="C96" s="43"/>
      <c r="D96" s="41"/>
      <c r="E96" s="41"/>
      <c r="F96" s="41"/>
      <c r="G96" s="41"/>
      <c r="H96" s="41"/>
      <c r="I96" s="41"/>
      <c r="J96" s="41"/>
      <c r="K96" s="41"/>
      <c r="L96" s="41"/>
      <c r="M96" s="14" t="s">
        <v>154</v>
      </c>
      <c r="N96" s="15" t="s">
        <v>8</v>
      </c>
      <c r="O96" s="7">
        <f t="shared" si="6"/>
        <v>2193.75</v>
      </c>
    </row>
    <row r="97" spans="1:15" ht="47.25" x14ac:dyDescent="0.25">
      <c r="A97" s="41"/>
      <c r="B97" s="42"/>
      <c r="C97" s="43"/>
      <c r="D97" s="41"/>
      <c r="E97" s="41"/>
      <c r="F97" s="41"/>
      <c r="G97" s="41"/>
      <c r="H97" s="41"/>
      <c r="I97" s="41"/>
      <c r="J97" s="41"/>
      <c r="K97" s="41"/>
      <c r="L97" s="41"/>
      <c r="M97" s="14" t="s">
        <v>155</v>
      </c>
      <c r="N97" s="15" t="s">
        <v>9</v>
      </c>
      <c r="O97" s="7">
        <f t="shared" si="6"/>
        <v>2193.75</v>
      </c>
    </row>
    <row r="98" spans="1:15" ht="31.5" x14ac:dyDescent="0.25">
      <c r="A98" s="41"/>
      <c r="B98" s="42"/>
      <c r="C98" s="43"/>
      <c r="D98" s="41"/>
      <c r="E98" s="41"/>
      <c r="F98" s="41"/>
      <c r="G98" s="41"/>
      <c r="H98" s="41"/>
      <c r="I98" s="41"/>
      <c r="J98" s="41"/>
      <c r="K98" s="41"/>
      <c r="L98" s="41"/>
      <c r="M98" s="14" t="s">
        <v>156</v>
      </c>
      <c r="N98" s="15" t="s">
        <v>9</v>
      </c>
      <c r="O98" s="7">
        <f t="shared" si="6"/>
        <v>2193.75</v>
      </c>
    </row>
    <row r="99" spans="1:15" x14ac:dyDescent="0.25">
      <c r="A99" s="41">
        <v>6</v>
      </c>
      <c r="B99" s="42" t="s">
        <v>157</v>
      </c>
      <c r="C99" s="43">
        <v>6.1</v>
      </c>
      <c r="D99" s="44" t="s">
        <v>158</v>
      </c>
      <c r="E99" s="43"/>
      <c r="F99" s="41" t="s">
        <v>147</v>
      </c>
      <c r="G99" s="41" t="s">
        <v>148</v>
      </c>
      <c r="H99" s="41" t="s">
        <v>159</v>
      </c>
      <c r="I99" s="41">
        <v>12</v>
      </c>
      <c r="J99" s="41" t="s">
        <v>160</v>
      </c>
      <c r="K99" s="41" t="s">
        <v>160</v>
      </c>
      <c r="L99" s="41" t="s">
        <v>160</v>
      </c>
      <c r="M99" s="41" t="s">
        <v>161</v>
      </c>
      <c r="N99" s="15" t="s">
        <v>83</v>
      </c>
      <c r="O99" s="46">
        <f t="shared" si="6"/>
        <v>2193.75</v>
      </c>
    </row>
    <row r="100" spans="1:15" x14ac:dyDescent="0.25">
      <c r="A100" s="41"/>
      <c r="B100" s="42"/>
      <c r="C100" s="43"/>
      <c r="D100" s="44"/>
      <c r="E100" s="43"/>
      <c r="F100" s="41"/>
      <c r="G100" s="41"/>
      <c r="H100" s="41"/>
      <c r="I100" s="41"/>
      <c r="J100" s="41"/>
      <c r="K100" s="41"/>
      <c r="L100" s="41"/>
      <c r="M100" s="41"/>
      <c r="N100" s="15" t="s">
        <v>86</v>
      </c>
      <c r="O100" s="46"/>
    </row>
    <row r="101" spans="1:15" x14ac:dyDescent="0.25">
      <c r="A101" s="41"/>
      <c r="B101" s="42"/>
      <c r="C101" s="43"/>
      <c r="D101" s="44"/>
      <c r="E101" s="43"/>
      <c r="F101" s="41"/>
      <c r="G101" s="41"/>
      <c r="H101" s="41"/>
      <c r="I101" s="41"/>
      <c r="J101" s="41"/>
      <c r="K101" s="41"/>
      <c r="L101" s="41"/>
      <c r="M101" s="41"/>
      <c r="N101" s="15" t="s">
        <v>87</v>
      </c>
      <c r="O101" s="46"/>
    </row>
    <row r="102" spans="1:15" x14ac:dyDescent="0.25">
      <c r="A102" s="41"/>
      <c r="B102" s="42"/>
      <c r="C102" s="43"/>
      <c r="D102" s="44"/>
      <c r="E102" s="43"/>
      <c r="F102" s="41"/>
      <c r="G102" s="41"/>
      <c r="H102" s="41"/>
      <c r="I102" s="41"/>
      <c r="J102" s="41"/>
      <c r="K102" s="41"/>
      <c r="L102" s="41"/>
      <c r="M102" s="41"/>
      <c r="N102" s="15" t="s">
        <v>79</v>
      </c>
      <c r="O102" s="46"/>
    </row>
    <row r="103" spans="1:15" x14ac:dyDescent="0.25">
      <c r="A103" s="41"/>
      <c r="B103" s="42"/>
      <c r="C103" s="43"/>
      <c r="D103" s="44"/>
      <c r="E103" s="43"/>
      <c r="F103" s="41"/>
      <c r="G103" s="41"/>
      <c r="H103" s="41"/>
      <c r="I103" s="41"/>
      <c r="J103" s="41"/>
      <c r="K103" s="41"/>
      <c r="L103" s="41"/>
      <c r="M103" s="41" t="s">
        <v>162</v>
      </c>
      <c r="N103" s="15" t="s">
        <v>83</v>
      </c>
      <c r="O103" s="46">
        <f t="shared" si="6"/>
        <v>2193.75</v>
      </c>
    </row>
    <row r="104" spans="1:15" x14ac:dyDescent="0.25">
      <c r="A104" s="41"/>
      <c r="B104" s="42"/>
      <c r="C104" s="43"/>
      <c r="D104" s="44"/>
      <c r="E104" s="43"/>
      <c r="F104" s="41"/>
      <c r="G104" s="41"/>
      <c r="H104" s="41"/>
      <c r="I104" s="41"/>
      <c r="J104" s="41"/>
      <c r="K104" s="41"/>
      <c r="L104" s="41"/>
      <c r="M104" s="41"/>
      <c r="N104" s="15" t="s">
        <v>86</v>
      </c>
      <c r="O104" s="46"/>
    </row>
    <row r="105" spans="1:15" x14ac:dyDescent="0.25">
      <c r="A105" s="41"/>
      <c r="B105" s="42"/>
      <c r="C105" s="43"/>
      <c r="D105" s="44"/>
      <c r="E105" s="43"/>
      <c r="F105" s="41"/>
      <c r="G105" s="41"/>
      <c r="H105" s="41"/>
      <c r="I105" s="41"/>
      <c r="J105" s="41"/>
      <c r="K105" s="41"/>
      <c r="L105" s="41"/>
      <c r="M105" s="41"/>
      <c r="N105" s="15" t="s">
        <v>87</v>
      </c>
      <c r="O105" s="46"/>
    </row>
    <row r="106" spans="1:15" x14ac:dyDescent="0.25">
      <c r="A106" s="41"/>
      <c r="B106" s="42"/>
      <c r="C106" s="43"/>
      <c r="D106" s="44"/>
      <c r="E106" s="43"/>
      <c r="F106" s="41"/>
      <c r="G106" s="41"/>
      <c r="H106" s="41"/>
      <c r="I106" s="41"/>
      <c r="J106" s="41"/>
      <c r="K106" s="41"/>
      <c r="L106" s="41"/>
      <c r="M106" s="41"/>
      <c r="N106" s="15" t="s">
        <v>79</v>
      </c>
      <c r="O106" s="46"/>
    </row>
    <row r="107" spans="1:15" x14ac:dyDescent="0.25">
      <c r="A107" s="41"/>
      <c r="B107" s="42"/>
      <c r="C107" s="43"/>
      <c r="D107" s="44"/>
      <c r="E107" s="43"/>
      <c r="F107" s="41"/>
      <c r="G107" s="41"/>
      <c r="H107" s="41"/>
      <c r="I107" s="41"/>
      <c r="J107" s="41"/>
      <c r="K107" s="41"/>
      <c r="L107" s="41"/>
      <c r="M107" s="42" t="s">
        <v>163</v>
      </c>
      <c r="N107" s="15" t="s">
        <v>83</v>
      </c>
      <c r="O107" s="46">
        <f>650*9*12/32+(3*8*10)</f>
        <v>2433.75</v>
      </c>
    </row>
    <row r="108" spans="1:15" x14ac:dyDescent="0.25">
      <c r="A108" s="41"/>
      <c r="B108" s="42"/>
      <c r="C108" s="43"/>
      <c r="D108" s="44"/>
      <c r="E108" s="43"/>
      <c r="F108" s="41"/>
      <c r="G108" s="41"/>
      <c r="H108" s="41"/>
      <c r="I108" s="41"/>
      <c r="J108" s="41"/>
      <c r="K108" s="41"/>
      <c r="L108" s="41"/>
      <c r="M108" s="42"/>
      <c r="N108" s="15" t="s">
        <v>86</v>
      </c>
      <c r="O108" s="46"/>
    </row>
    <row r="109" spans="1:15" x14ac:dyDescent="0.25">
      <c r="A109" s="41"/>
      <c r="B109" s="42"/>
      <c r="C109" s="43"/>
      <c r="D109" s="44"/>
      <c r="E109" s="43"/>
      <c r="F109" s="41"/>
      <c r="G109" s="41"/>
      <c r="H109" s="41"/>
      <c r="I109" s="41"/>
      <c r="J109" s="41"/>
      <c r="K109" s="41"/>
      <c r="L109" s="41"/>
      <c r="M109" s="42"/>
      <c r="N109" s="15" t="s">
        <v>87</v>
      </c>
      <c r="O109" s="46"/>
    </row>
    <row r="110" spans="1:15" x14ac:dyDescent="0.25">
      <c r="A110" s="41"/>
      <c r="B110" s="42"/>
      <c r="C110" s="43"/>
      <c r="D110" s="44"/>
      <c r="E110" s="43"/>
      <c r="F110" s="41"/>
      <c r="G110" s="41"/>
      <c r="H110" s="41"/>
      <c r="I110" s="41"/>
      <c r="J110" s="41"/>
      <c r="K110" s="41"/>
      <c r="L110" s="41"/>
      <c r="M110" s="42"/>
      <c r="N110" s="15" t="s">
        <v>79</v>
      </c>
      <c r="O110" s="46"/>
    </row>
    <row r="111" spans="1:15" x14ac:dyDescent="0.25">
      <c r="A111" s="41">
        <v>7</v>
      </c>
      <c r="B111" s="42" t="s">
        <v>164</v>
      </c>
      <c r="C111" s="41">
        <v>7.1</v>
      </c>
      <c r="D111" s="44" t="s">
        <v>165</v>
      </c>
      <c r="E111" s="43"/>
      <c r="F111" s="41" t="s">
        <v>166</v>
      </c>
      <c r="G111" s="41" t="s">
        <v>148</v>
      </c>
      <c r="H111" s="41" t="s">
        <v>167</v>
      </c>
      <c r="I111" s="41" t="s">
        <v>168</v>
      </c>
      <c r="J111" s="43" t="s">
        <v>169</v>
      </c>
      <c r="K111" s="41" t="s">
        <v>170</v>
      </c>
      <c r="L111" s="42" t="s">
        <v>171</v>
      </c>
      <c r="M111" s="41" t="s">
        <v>172</v>
      </c>
      <c r="N111" s="15" t="s">
        <v>8</v>
      </c>
      <c r="O111" s="46">
        <f t="shared" si="6"/>
        <v>2193.75</v>
      </c>
    </row>
    <row r="112" spans="1:15" x14ac:dyDescent="0.25">
      <c r="A112" s="41"/>
      <c r="B112" s="42"/>
      <c r="C112" s="41"/>
      <c r="D112" s="44"/>
      <c r="E112" s="43"/>
      <c r="F112" s="41"/>
      <c r="G112" s="41"/>
      <c r="H112" s="41"/>
      <c r="I112" s="41"/>
      <c r="J112" s="43"/>
      <c r="K112" s="41"/>
      <c r="L112" s="42"/>
      <c r="M112" s="41"/>
      <c r="N112" s="15" t="s">
        <v>9</v>
      </c>
      <c r="O112" s="46"/>
    </row>
    <row r="113" spans="1:15" x14ac:dyDescent="0.25">
      <c r="A113" s="41"/>
      <c r="B113" s="42"/>
      <c r="C113" s="41"/>
      <c r="D113" s="44"/>
      <c r="E113" s="43"/>
      <c r="F113" s="41"/>
      <c r="G113" s="41"/>
      <c r="H113" s="41"/>
      <c r="I113" s="41"/>
      <c r="J113" s="43"/>
      <c r="K113" s="41"/>
      <c r="L113" s="42"/>
      <c r="M113" s="41"/>
      <c r="N113" s="15" t="s">
        <v>20</v>
      </c>
      <c r="O113" s="46"/>
    </row>
    <row r="114" spans="1:15" x14ac:dyDescent="0.25">
      <c r="A114" s="41"/>
      <c r="B114" s="42"/>
      <c r="C114" s="41"/>
      <c r="D114" s="44"/>
      <c r="E114" s="43"/>
      <c r="F114" s="41"/>
      <c r="G114" s="41"/>
      <c r="H114" s="41"/>
      <c r="I114" s="41"/>
      <c r="J114" s="43"/>
      <c r="K114" s="41"/>
      <c r="L114" s="42"/>
      <c r="M114" s="41"/>
      <c r="N114" s="15" t="s">
        <v>10</v>
      </c>
      <c r="O114" s="46"/>
    </row>
    <row r="115" spans="1:15" x14ac:dyDescent="0.25">
      <c r="A115" s="41"/>
      <c r="B115" s="42"/>
      <c r="C115" s="41"/>
      <c r="D115" s="44"/>
      <c r="E115" s="43"/>
      <c r="F115" s="41"/>
      <c r="G115" s="41"/>
      <c r="H115" s="41"/>
      <c r="I115" s="41"/>
      <c r="J115" s="43"/>
      <c r="K115" s="41"/>
      <c r="L115" s="42"/>
      <c r="M115" s="41" t="s">
        <v>173</v>
      </c>
      <c r="N115" s="15" t="s">
        <v>9</v>
      </c>
      <c r="O115" s="7">
        <f t="shared" si="6"/>
        <v>2193.75</v>
      </c>
    </row>
    <row r="116" spans="1:15" x14ac:dyDescent="0.25">
      <c r="A116" s="41"/>
      <c r="B116" s="42"/>
      <c r="C116" s="41"/>
      <c r="D116" s="44"/>
      <c r="E116" s="43"/>
      <c r="F116" s="41"/>
      <c r="G116" s="41"/>
      <c r="H116" s="41"/>
      <c r="I116" s="41"/>
      <c r="J116" s="43"/>
      <c r="K116" s="41"/>
      <c r="L116" s="42"/>
      <c r="M116" s="41"/>
      <c r="N116" s="15" t="s">
        <v>20</v>
      </c>
      <c r="O116" s="7">
        <f t="shared" si="6"/>
        <v>2193.75</v>
      </c>
    </row>
    <row r="117" spans="1:15" ht="94.5" x14ac:dyDescent="0.25">
      <c r="A117" s="41"/>
      <c r="B117" s="42"/>
      <c r="C117" s="41"/>
      <c r="D117" s="44"/>
      <c r="E117" s="43"/>
      <c r="F117" s="41"/>
      <c r="G117" s="41"/>
      <c r="H117" s="41"/>
      <c r="I117" s="41"/>
      <c r="J117" s="43"/>
      <c r="K117" s="41"/>
      <c r="L117" s="42"/>
      <c r="M117" s="14" t="s">
        <v>174</v>
      </c>
      <c r="N117" s="15" t="s">
        <v>10</v>
      </c>
      <c r="O117" s="7">
        <f t="shared" si="6"/>
        <v>2193.75</v>
      </c>
    </row>
    <row r="118" spans="1:15" ht="94.5" x14ac:dyDescent="0.25">
      <c r="A118" s="41"/>
      <c r="B118" s="42"/>
      <c r="C118" s="41"/>
      <c r="D118" s="44"/>
      <c r="E118" s="43"/>
      <c r="F118" s="41"/>
      <c r="G118" s="41"/>
      <c r="H118" s="41"/>
      <c r="I118" s="41"/>
      <c r="J118" s="43"/>
      <c r="K118" s="41"/>
      <c r="L118" s="42"/>
      <c r="M118" s="14" t="s">
        <v>175</v>
      </c>
      <c r="N118" s="15" t="s">
        <v>10</v>
      </c>
      <c r="O118" s="7">
        <f t="shared" si="6"/>
        <v>2193.75</v>
      </c>
    </row>
    <row r="119" spans="1:15" ht="110.25" x14ac:dyDescent="0.25">
      <c r="A119" s="41"/>
      <c r="B119" s="42"/>
      <c r="C119" s="41"/>
      <c r="D119" s="44"/>
      <c r="E119" s="43"/>
      <c r="F119" s="41"/>
      <c r="G119" s="41"/>
      <c r="H119" s="41"/>
      <c r="I119" s="41"/>
      <c r="J119" s="43"/>
      <c r="K119" s="41"/>
      <c r="L119" s="42"/>
      <c r="M119" s="14" t="s">
        <v>176</v>
      </c>
      <c r="N119" s="15" t="s">
        <v>10</v>
      </c>
      <c r="O119" s="7">
        <f t="shared" si="6"/>
        <v>2193.75</v>
      </c>
    </row>
    <row r="120" spans="1:15" x14ac:dyDescent="0.25">
      <c r="A120" s="41"/>
      <c r="B120" s="42"/>
      <c r="C120" s="41"/>
      <c r="D120" s="44"/>
      <c r="E120" s="43"/>
      <c r="F120" s="41"/>
      <c r="G120" s="41"/>
      <c r="H120" s="41"/>
      <c r="I120" s="41"/>
      <c r="J120" s="43"/>
      <c r="K120" s="41"/>
      <c r="L120" s="42"/>
      <c r="M120" s="42" t="s">
        <v>177</v>
      </c>
      <c r="N120" s="15" t="s">
        <v>8</v>
      </c>
      <c r="O120" s="46">
        <f>650*9*12/32+(3*8*8)</f>
        <v>2385.75</v>
      </c>
    </row>
    <row r="121" spans="1:15" x14ac:dyDescent="0.25">
      <c r="A121" s="41"/>
      <c r="B121" s="42"/>
      <c r="C121" s="41"/>
      <c r="D121" s="44"/>
      <c r="E121" s="43"/>
      <c r="F121" s="41"/>
      <c r="G121" s="41"/>
      <c r="H121" s="41"/>
      <c r="I121" s="41"/>
      <c r="J121" s="43"/>
      <c r="K121" s="41"/>
      <c r="L121" s="42"/>
      <c r="M121" s="42"/>
      <c r="N121" s="15" t="s">
        <v>9</v>
      </c>
      <c r="O121" s="46"/>
    </row>
    <row r="122" spans="1:15" x14ac:dyDescent="0.25">
      <c r="A122" s="41"/>
      <c r="B122" s="42"/>
      <c r="C122" s="41"/>
      <c r="D122" s="44"/>
      <c r="E122" s="43"/>
      <c r="F122" s="41"/>
      <c r="G122" s="41"/>
      <c r="H122" s="41"/>
      <c r="I122" s="41"/>
      <c r="J122" s="43"/>
      <c r="K122" s="41"/>
      <c r="L122" s="42"/>
      <c r="M122" s="42"/>
      <c r="N122" s="15" t="s">
        <v>20</v>
      </c>
      <c r="O122" s="46"/>
    </row>
    <row r="123" spans="1:15" x14ac:dyDescent="0.25">
      <c r="A123" s="41"/>
      <c r="B123" s="42"/>
      <c r="C123" s="41"/>
      <c r="D123" s="44"/>
      <c r="E123" s="43"/>
      <c r="F123" s="41"/>
      <c r="G123" s="41"/>
      <c r="H123" s="41"/>
      <c r="I123" s="41"/>
      <c r="J123" s="43"/>
      <c r="K123" s="41"/>
      <c r="L123" s="42"/>
      <c r="M123" s="42"/>
      <c r="N123" s="15" t="s">
        <v>10</v>
      </c>
      <c r="O123" s="46"/>
    </row>
    <row r="124" spans="1:15" ht="31.5" x14ac:dyDescent="0.25">
      <c r="A124" s="41">
        <v>8</v>
      </c>
      <c r="B124" s="42" t="s">
        <v>178</v>
      </c>
      <c r="C124" s="43">
        <v>8.1</v>
      </c>
      <c r="D124" s="44" t="s">
        <v>179</v>
      </c>
      <c r="E124" s="43"/>
      <c r="F124" s="41" t="s">
        <v>180</v>
      </c>
      <c r="G124" s="41" t="s">
        <v>148</v>
      </c>
      <c r="H124" s="41" t="s">
        <v>181</v>
      </c>
      <c r="I124" s="53" t="s">
        <v>182</v>
      </c>
      <c r="J124" s="53" t="s">
        <v>182</v>
      </c>
      <c r="K124" s="53" t="s">
        <v>182</v>
      </c>
      <c r="L124" s="53" t="s">
        <v>182</v>
      </c>
      <c r="M124" s="14" t="s">
        <v>183</v>
      </c>
      <c r="N124" s="15" t="s">
        <v>8</v>
      </c>
      <c r="O124" s="7">
        <f t="shared" si="6"/>
        <v>2193.75</v>
      </c>
    </row>
    <row r="125" spans="1:15" ht="31.5" x14ac:dyDescent="0.25">
      <c r="A125" s="41"/>
      <c r="B125" s="42"/>
      <c r="C125" s="43"/>
      <c r="D125" s="44"/>
      <c r="E125" s="43"/>
      <c r="F125" s="41"/>
      <c r="G125" s="41"/>
      <c r="H125" s="41"/>
      <c r="I125" s="53"/>
      <c r="J125" s="53"/>
      <c r="K125" s="53"/>
      <c r="L125" s="53"/>
      <c r="M125" s="14" t="s">
        <v>184</v>
      </c>
      <c r="N125" s="15" t="s">
        <v>8</v>
      </c>
      <c r="O125" s="7">
        <f t="shared" si="6"/>
        <v>2193.75</v>
      </c>
    </row>
    <row r="126" spans="1:15" ht="47.25" x14ac:dyDescent="0.25">
      <c r="A126" s="41"/>
      <c r="B126" s="42"/>
      <c r="C126" s="43"/>
      <c r="D126" s="44"/>
      <c r="E126" s="43"/>
      <c r="F126" s="41"/>
      <c r="G126" s="41"/>
      <c r="H126" s="41"/>
      <c r="I126" s="53"/>
      <c r="J126" s="53"/>
      <c r="K126" s="53"/>
      <c r="L126" s="53"/>
      <c r="M126" s="14" t="s">
        <v>185</v>
      </c>
      <c r="N126" s="15" t="s">
        <v>8</v>
      </c>
      <c r="O126" s="7">
        <f t="shared" si="6"/>
        <v>2193.75</v>
      </c>
    </row>
    <row r="127" spans="1:15" ht="47.25" x14ac:dyDescent="0.25">
      <c r="A127" s="41"/>
      <c r="B127" s="42"/>
      <c r="C127" s="43"/>
      <c r="D127" s="44"/>
      <c r="E127" s="43"/>
      <c r="F127" s="41"/>
      <c r="G127" s="41"/>
      <c r="H127" s="41"/>
      <c r="I127" s="53"/>
      <c r="J127" s="53"/>
      <c r="K127" s="53"/>
      <c r="L127" s="53"/>
      <c r="M127" s="14" t="s">
        <v>186</v>
      </c>
      <c r="N127" s="15" t="s">
        <v>8</v>
      </c>
      <c r="O127" s="7">
        <f t="shared" si="6"/>
        <v>2193.75</v>
      </c>
    </row>
    <row r="128" spans="1:15" ht="47.25" x14ac:dyDescent="0.25">
      <c r="A128" s="41"/>
      <c r="B128" s="42"/>
      <c r="C128" s="43"/>
      <c r="D128" s="44"/>
      <c r="E128" s="43"/>
      <c r="F128" s="41"/>
      <c r="G128" s="41"/>
      <c r="H128" s="41"/>
      <c r="I128" s="53"/>
      <c r="J128" s="53"/>
      <c r="K128" s="53"/>
      <c r="L128" s="53"/>
      <c r="M128" s="14" t="s">
        <v>187</v>
      </c>
      <c r="N128" s="15" t="s">
        <v>9</v>
      </c>
      <c r="O128" s="7">
        <f t="shared" si="6"/>
        <v>2193.75</v>
      </c>
    </row>
    <row r="129" spans="1:15" x14ac:dyDescent="0.25">
      <c r="A129" s="41"/>
      <c r="B129" s="42"/>
      <c r="C129" s="43"/>
      <c r="D129" s="44"/>
      <c r="E129" s="43"/>
      <c r="F129" s="41"/>
      <c r="G129" s="41"/>
      <c r="H129" s="41"/>
      <c r="I129" s="53"/>
      <c r="J129" s="53"/>
      <c r="K129" s="53"/>
      <c r="L129" s="53"/>
      <c r="M129" s="41" t="s">
        <v>188</v>
      </c>
      <c r="N129" s="15" t="s">
        <v>86</v>
      </c>
      <c r="O129" s="7">
        <f t="shared" si="6"/>
        <v>2193.75</v>
      </c>
    </row>
    <row r="130" spans="1:15" x14ac:dyDescent="0.25">
      <c r="A130" s="41"/>
      <c r="B130" s="42"/>
      <c r="C130" s="43"/>
      <c r="D130" s="44"/>
      <c r="E130" s="43"/>
      <c r="F130" s="41"/>
      <c r="G130" s="41"/>
      <c r="H130" s="41"/>
      <c r="I130" s="53"/>
      <c r="J130" s="53"/>
      <c r="K130" s="53"/>
      <c r="L130" s="53"/>
      <c r="M130" s="41"/>
      <c r="N130" s="15" t="s">
        <v>87</v>
      </c>
      <c r="O130" s="7">
        <f t="shared" si="6"/>
        <v>2193.75</v>
      </c>
    </row>
    <row r="131" spans="1:15" x14ac:dyDescent="0.25">
      <c r="A131" s="41"/>
      <c r="B131" s="42"/>
      <c r="C131" s="43"/>
      <c r="D131" s="44"/>
      <c r="E131" s="43"/>
      <c r="F131" s="41"/>
      <c r="G131" s="41"/>
      <c r="H131" s="41"/>
      <c r="I131" s="53"/>
      <c r="J131" s="53"/>
      <c r="K131" s="53"/>
      <c r="L131" s="53"/>
      <c r="M131" s="41"/>
      <c r="N131" s="15" t="s">
        <v>79</v>
      </c>
      <c r="O131" s="7">
        <f t="shared" si="6"/>
        <v>2193.75</v>
      </c>
    </row>
    <row r="132" spans="1:15" ht="94.5" x14ac:dyDescent="0.25">
      <c r="A132" s="43">
        <v>9</v>
      </c>
      <c r="B132" s="42" t="s">
        <v>189</v>
      </c>
      <c r="C132" s="43" t="s">
        <v>669</v>
      </c>
      <c r="D132" s="44" t="s">
        <v>190</v>
      </c>
      <c r="E132" s="41"/>
      <c r="F132" s="41" t="s">
        <v>191</v>
      </c>
      <c r="G132" s="41" t="s">
        <v>148</v>
      </c>
      <c r="H132" s="42" t="s">
        <v>734</v>
      </c>
      <c r="I132" s="57">
        <v>5</v>
      </c>
      <c r="J132" s="57">
        <v>1</v>
      </c>
      <c r="K132" s="57">
        <v>2</v>
      </c>
      <c r="L132" s="57">
        <v>2</v>
      </c>
      <c r="M132" s="14" t="s">
        <v>192</v>
      </c>
      <c r="N132" s="15"/>
      <c r="O132" s="7">
        <f t="shared" si="6"/>
        <v>2193.75</v>
      </c>
    </row>
    <row r="133" spans="1:15" ht="78.75" x14ac:dyDescent="0.25">
      <c r="A133" s="43"/>
      <c r="B133" s="42"/>
      <c r="C133" s="43"/>
      <c r="D133" s="44"/>
      <c r="E133" s="41"/>
      <c r="F133" s="41"/>
      <c r="G133" s="41"/>
      <c r="H133" s="42"/>
      <c r="I133" s="57"/>
      <c r="J133" s="57"/>
      <c r="K133" s="57"/>
      <c r="L133" s="57"/>
      <c r="M133" s="14" t="s">
        <v>193</v>
      </c>
      <c r="N133" s="15" t="s">
        <v>9</v>
      </c>
      <c r="O133" s="7">
        <f t="shared" si="6"/>
        <v>2193.75</v>
      </c>
    </row>
    <row r="134" spans="1:15" ht="52.5" customHeight="1" x14ac:dyDescent="0.25">
      <c r="A134" s="43"/>
      <c r="B134" s="42"/>
      <c r="C134" s="43"/>
      <c r="D134" s="44"/>
      <c r="E134" s="41"/>
      <c r="F134" s="41"/>
      <c r="G134" s="41"/>
      <c r="H134" s="16" t="s">
        <v>733</v>
      </c>
      <c r="I134" s="13">
        <v>12</v>
      </c>
      <c r="J134" s="13">
        <v>2</v>
      </c>
      <c r="K134" s="13">
        <v>5</v>
      </c>
      <c r="L134" s="13">
        <v>5</v>
      </c>
      <c r="M134" s="14" t="s">
        <v>194</v>
      </c>
      <c r="N134" s="15"/>
      <c r="O134" s="7">
        <f t="shared" si="6"/>
        <v>2193.75</v>
      </c>
    </row>
    <row r="135" spans="1:15" ht="15.75" customHeight="1" x14ac:dyDescent="0.25">
      <c r="A135" s="43"/>
      <c r="B135" s="42"/>
      <c r="C135" s="43"/>
      <c r="D135" s="44"/>
      <c r="E135" s="41"/>
      <c r="F135" s="41"/>
      <c r="G135" s="41"/>
      <c r="H135" s="42" t="s">
        <v>195</v>
      </c>
      <c r="I135" s="45">
        <v>5</v>
      </c>
      <c r="J135" s="45">
        <v>1</v>
      </c>
      <c r="K135" s="45">
        <v>2</v>
      </c>
      <c r="L135" s="45">
        <v>2</v>
      </c>
      <c r="M135" s="41" t="s">
        <v>196</v>
      </c>
      <c r="N135" s="15" t="s">
        <v>8</v>
      </c>
      <c r="O135" s="7">
        <f t="shared" si="6"/>
        <v>2193.75</v>
      </c>
    </row>
    <row r="136" spans="1:15" ht="36" customHeight="1" x14ac:dyDescent="0.25">
      <c r="A136" s="43"/>
      <c r="B136" s="42"/>
      <c r="C136" s="43"/>
      <c r="D136" s="44"/>
      <c r="E136" s="41"/>
      <c r="F136" s="41"/>
      <c r="G136" s="41"/>
      <c r="H136" s="42"/>
      <c r="I136" s="45"/>
      <c r="J136" s="45"/>
      <c r="K136" s="45"/>
      <c r="L136" s="45"/>
      <c r="M136" s="41"/>
      <c r="N136" s="15" t="s">
        <v>10</v>
      </c>
      <c r="O136" s="7">
        <f t="shared" si="6"/>
        <v>2193.75</v>
      </c>
    </row>
    <row r="137" spans="1:15" x14ac:dyDescent="0.25">
      <c r="A137" s="43"/>
      <c r="B137" s="42"/>
      <c r="C137" s="43"/>
      <c r="D137" s="44"/>
      <c r="E137" s="41"/>
      <c r="F137" s="41"/>
      <c r="G137" s="41"/>
      <c r="H137" s="42" t="s">
        <v>197</v>
      </c>
      <c r="I137" s="45">
        <v>5</v>
      </c>
      <c r="J137" s="45">
        <v>1</v>
      </c>
      <c r="K137" s="45">
        <v>2</v>
      </c>
      <c r="L137" s="45">
        <v>2</v>
      </c>
      <c r="M137" s="41" t="s">
        <v>198</v>
      </c>
      <c r="N137" s="15" t="s">
        <v>8</v>
      </c>
      <c r="O137" s="7">
        <f t="shared" si="6"/>
        <v>2193.75</v>
      </c>
    </row>
    <row r="138" spans="1:15" x14ac:dyDescent="0.25">
      <c r="A138" s="43"/>
      <c r="B138" s="42"/>
      <c r="C138" s="43"/>
      <c r="D138" s="44"/>
      <c r="E138" s="41"/>
      <c r="F138" s="41"/>
      <c r="G138" s="41"/>
      <c r="H138" s="42"/>
      <c r="I138" s="45"/>
      <c r="J138" s="45"/>
      <c r="K138" s="45"/>
      <c r="L138" s="45"/>
      <c r="M138" s="41"/>
      <c r="N138" s="15" t="s">
        <v>10</v>
      </c>
      <c r="O138" s="7">
        <f t="shared" si="6"/>
        <v>2193.75</v>
      </c>
    </row>
    <row r="139" spans="1:15" ht="31.5" x14ac:dyDescent="0.25">
      <c r="A139" s="43"/>
      <c r="B139" s="42"/>
      <c r="C139" s="43"/>
      <c r="D139" s="44"/>
      <c r="E139" s="41"/>
      <c r="F139" s="41"/>
      <c r="G139" s="41"/>
      <c r="H139" s="42"/>
      <c r="I139" s="45"/>
      <c r="J139" s="45"/>
      <c r="K139" s="45"/>
      <c r="L139" s="45"/>
      <c r="M139" s="14" t="s">
        <v>199</v>
      </c>
      <c r="N139" s="15" t="s">
        <v>8</v>
      </c>
      <c r="O139" s="7">
        <f t="shared" si="6"/>
        <v>2193.75</v>
      </c>
    </row>
    <row r="140" spans="1:15" ht="47.25" x14ac:dyDescent="0.25">
      <c r="A140" s="43"/>
      <c r="B140" s="42"/>
      <c r="C140" s="43"/>
      <c r="D140" s="44"/>
      <c r="E140" s="41"/>
      <c r="F140" s="41"/>
      <c r="G140" s="41"/>
      <c r="H140" s="42"/>
      <c r="I140" s="45"/>
      <c r="J140" s="45"/>
      <c r="K140" s="45"/>
      <c r="L140" s="45"/>
      <c r="M140" s="14" t="s">
        <v>200</v>
      </c>
      <c r="N140" s="15" t="s">
        <v>9</v>
      </c>
      <c r="O140" s="7">
        <f t="shared" si="6"/>
        <v>2193.75</v>
      </c>
    </row>
    <row r="141" spans="1:15" ht="47.25" x14ac:dyDescent="0.25">
      <c r="A141" s="43"/>
      <c r="B141" s="42"/>
      <c r="C141" s="43"/>
      <c r="D141" s="44"/>
      <c r="E141" s="41"/>
      <c r="F141" s="41"/>
      <c r="G141" s="41"/>
      <c r="H141" s="42"/>
      <c r="I141" s="45"/>
      <c r="J141" s="45"/>
      <c r="K141" s="45"/>
      <c r="L141" s="45"/>
      <c r="M141" s="14" t="s">
        <v>201</v>
      </c>
      <c r="N141" s="15" t="s">
        <v>20</v>
      </c>
      <c r="O141" s="7">
        <f t="shared" si="6"/>
        <v>2193.75</v>
      </c>
    </row>
    <row r="142" spans="1:15" x14ac:dyDescent="0.25">
      <c r="A142" s="43">
        <v>10</v>
      </c>
      <c r="B142" s="42" t="s">
        <v>202</v>
      </c>
      <c r="C142" s="43">
        <v>10.1</v>
      </c>
      <c r="D142" s="44" t="s">
        <v>203</v>
      </c>
      <c r="E142" s="41"/>
      <c r="F142" s="41" t="s">
        <v>204</v>
      </c>
      <c r="G142" s="41" t="s">
        <v>148</v>
      </c>
      <c r="H142" s="41" t="s">
        <v>205</v>
      </c>
      <c r="I142" s="43">
        <v>6</v>
      </c>
      <c r="J142" s="43">
        <v>2</v>
      </c>
      <c r="K142" s="43">
        <v>2</v>
      </c>
      <c r="L142" s="43">
        <v>2</v>
      </c>
      <c r="M142" s="41" t="s">
        <v>206</v>
      </c>
      <c r="N142" s="15" t="s">
        <v>8</v>
      </c>
      <c r="O142" s="7">
        <f t="shared" si="6"/>
        <v>2193.75</v>
      </c>
    </row>
    <row r="143" spans="1:15" x14ac:dyDescent="0.25">
      <c r="A143" s="43"/>
      <c r="B143" s="42"/>
      <c r="C143" s="43"/>
      <c r="D143" s="44"/>
      <c r="E143" s="41"/>
      <c r="F143" s="41"/>
      <c r="G143" s="41"/>
      <c r="H143" s="41"/>
      <c r="I143" s="43"/>
      <c r="J143" s="43"/>
      <c r="K143" s="43"/>
      <c r="L143" s="43"/>
      <c r="M143" s="41"/>
      <c r="N143" s="15" t="s">
        <v>9</v>
      </c>
      <c r="O143" s="7">
        <f t="shared" si="6"/>
        <v>2193.75</v>
      </c>
    </row>
    <row r="144" spans="1:15" x14ac:dyDescent="0.25">
      <c r="A144" s="43"/>
      <c r="B144" s="42"/>
      <c r="C144" s="43"/>
      <c r="D144" s="44"/>
      <c r="E144" s="41"/>
      <c r="F144" s="41"/>
      <c r="G144" s="41"/>
      <c r="H144" s="41"/>
      <c r="I144" s="43"/>
      <c r="J144" s="43"/>
      <c r="K144" s="43"/>
      <c r="L144" s="43"/>
      <c r="M144" s="41"/>
      <c r="N144" s="15" t="s">
        <v>20</v>
      </c>
      <c r="O144" s="7">
        <f t="shared" si="6"/>
        <v>2193.75</v>
      </c>
    </row>
    <row r="145" spans="1:15" x14ac:dyDescent="0.25">
      <c r="A145" s="43"/>
      <c r="B145" s="42"/>
      <c r="C145" s="43"/>
      <c r="D145" s="44"/>
      <c r="E145" s="41"/>
      <c r="F145" s="41"/>
      <c r="G145" s="41"/>
      <c r="H145" s="41"/>
      <c r="I145" s="43"/>
      <c r="J145" s="43"/>
      <c r="K145" s="43"/>
      <c r="L145" s="43"/>
      <c r="M145" s="41"/>
      <c r="N145" s="15" t="s">
        <v>10</v>
      </c>
      <c r="O145" s="7">
        <f t="shared" si="6"/>
        <v>2193.75</v>
      </c>
    </row>
    <row r="146" spans="1:15" ht="78.75" x14ac:dyDescent="0.25">
      <c r="A146" s="43"/>
      <c r="B146" s="42"/>
      <c r="C146" s="43"/>
      <c r="D146" s="44"/>
      <c r="E146" s="41"/>
      <c r="F146" s="41"/>
      <c r="G146" s="41"/>
      <c r="H146" s="14" t="s">
        <v>207</v>
      </c>
      <c r="I146" s="15">
        <v>6</v>
      </c>
      <c r="J146" s="15">
        <v>1</v>
      </c>
      <c r="K146" s="15">
        <v>2</v>
      </c>
      <c r="L146" s="15">
        <v>3</v>
      </c>
      <c r="M146" s="14" t="s">
        <v>208</v>
      </c>
      <c r="N146" s="15" t="s">
        <v>10</v>
      </c>
      <c r="O146" s="7">
        <v>27000</v>
      </c>
    </row>
    <row r="147" spans="1:15" ht="157.5" x14ac:dyDescent="0.25">
      <c r="A147" s="15">
        <v>11</v>
      </c>
      <c r="B147" s="16" t="s">
        <v>209</v>
      </c>
      <c r="C147" s="15" t="s">
        <v>670</v>
      </c>
      <c r="D147" s="14" t="s">
        <v>211</v>
      </c>
      <c r="E147" s="15"/>
      <c r="F147" s="14" t="s">
        <v>212</v>
      </c>
      <c r="G147" s="14" t="s">
        <v>148</v>
      </c>
      <c r="H147" s="14" t="s">
        <v>213</v>
      </c>
      <c r="I147" s="15">
        <v>1</v>
      </c>
      <c r="J147" s="15">
        <v>1</v>
      </c>
      <c r="K147" s="15"/>
      <c r="L147" s="15"/>
      <c r="M147" s="14" t="s">
        <v>214</v>
      </c>
      <c r="N147" s="15" t="s">
        <v>10</v>
      </c>
      <c r="O147" s="7" t="s">
        <v>215</v>
      </c>
    </row>
    <row r="148" spans="1:15" ht="47.25" x14ac:dyDescent="0.25">
      <c r="A148" s="43">
        <v>12</v>
      </c>
      <c r="B148" s="42" t="s">
        <v>216</v>
      </c>
      <c r="C148" s="43" t="s">
        <v>210</v>
      </c>
      <c r="D148" s="41" t="s">
        <v>217</v>
      </c>
      <c r="E148" s="41" t="s">
        <v>218</v>
      </c>
      <c r="F148" s="41" t="s">
        <v>219</v>
      </c>
      <c r="G148" s="41" t="s">
        <v>220</v>
      </c>
      <c r="H148" s="41" t="s">
        <v>221</v>
      </c>
      <c r="I148" s="41"/>
      <c r="J148" s="41"/>
      <c r="K148" s="41"/>
      <c r="L148" s="41"/>
      <c r="M148" s="14" t="s">
        <v>222</v>
      </c>
      <c r="N148" s="18" t="s">
        <v>8</v>
      </c>
      <c r="O148" s="7">
        <f>650*7*12/20</f>
        <v>2730</v>
      </c>
    </row>
    <row r="149" spans="1:15" ht="47.25" x14ac:dyDescent="0.25">
      <c r="A149" s="43"/>
      <c r="B149" s="42"/>
      <c r="C149" s="43"/>
      <c r="D149" s="41"/>
      <c r="E149" s="41"/>
      <c r="F149" s="41"/>
      <c r="G149" s="41"/>
      <c r="H149" s="41"/>
      <c r="I149" s="41">
        <v>0</v>
      </c>
      <c r="J149" s="41">
        <v>1</v>
      </c>
      <c r="K149" s="41">
        <v>1</v>
      </c>
      <c r="L149" s="41">
        <v>1</v>
      </c>
      <c r="M149" s="14" t="s">
        <v>223</v>
      </c>
      <c r="N149" s="18" t="s">
        <v>10</v>
      </c>
      <c r="O149" s="7">
        <f t="shared" ref="O149:O166" si="7">650*7*12/20</f>
        <v>2730</v>
      </c>
    </row>
    <row r="150" spans="1:15" ht="78.75" x14ac:dyDescent="0.25">
      <c r="A150" s="43"/>
      <c r="B150" s="42"/>
      <c r="C150" s="43"/>
      <c r="D150" s="41"/>
      <c r="E150" s="41"/>
      <c r="F150" s="41"/>
      <c r="G150" s="41"/>
      <c r="H150" s="41" t="s">
        <v>224</v>
      </c>
      <c r="I150" s="41">
        <v>6</v>
      </c>
      <c r="J150" s="41">
        <v>10</v>
      </c>
      <c r="K150" s="43">
        <v>18</v>
      </c>
      <c r="L150" s="43">
        <v>30</v>
      </c>
      <c r="M150" s="14" t="s">
        <v>225</v>
      </c>
      <c r="N150" s="18" t="s">
        <v>20</v>
      </c>
      <c r="O150" s="7">
        <f>650*7*12/20+(8*2*7)</f>
        <v>2842</v>
      </c>
    </row>
    <row r="151" spans="1:15" ht="63" x14ac:dyDescent="0.25">
      <c r="A151" s="43"/>
      <c r="B151" s="42"/>
      <c r="C151" s="43"/>
      <c r="D151" s="41"/>
      <c r="E151" s="41"/>
      <c r="F151" s="41"/>
      <c r="G151" s="41"/>
      <c r="H151" s="41"/>
      <c r="I151" s="41"/>
      <c r="J151" s="41"/>
      <c r="K151" s="43"/>
      <c r="L151" s="43"/>
      <c r="M151" s="16" t="s">
        <v>226</v>
      </c>
      <c r="N151" s="18" t="s">
        <v>10</v>
      </c>
      <c r="O151" s="7">
        <f t="shared" si="7"/>
        <v>2730</v>
      </c>
    </row>
    <row r="152" spans="1:15" ht="110.25" x14ac:dyDescent="0.25">
      <c r="A152" s="43"/>
      <c r="B152" s="42"/>
      <c r="C152" s="43"/>
      <c r="D152" s="41"/>
      <c r="E152" s="41"/>
      <c r="F152" s="41"/>
      <c r="G152" s="41"/>
      <c r="H152" s="41"/>
      <c r="I152" s="41"/>
      <c r="J152" s="41"/>
      <c r="K152" s="43"/>
      <c r="L152" s="43"/>
      <c r="M152" s="14" t="s">
        <v>227</v>
      </c>
      <c r="N152" s="18" t="s">
        <v>10</v>
      </c>
      <c r="O152" s="7">
        <f t="shared" si="7"/>
        <v>2730</v>
      </c>
    </row>
    <row r="153" spans="1:15" ht="63" x14ac:dyDescent="0.25">
      <c r="A153" s="43"/>
      <c r="B153" s="42"/>
      <c r="C153" s="43"/>
      <c r="D153" s="41"/>
      <c r="E153" s="41"/>
      <c r="F153" s="41"/>
      <c r="G153" s="41"/>
      <c r="H153" s="41"/>
      <c r="I153" s="41"/>
      <c r="J153" s="41"/>
      <c r="K153" s="43"/>
      <c r="L153" s="43"/>
      <c r="M153" s="14" t="s">
        <v>228</v>
      </c>
      <c r="N153" s="18" t="s">
        <v>20</v>
      </c>
      <c r="O153" s="7">
        <f t="shared" si="7"/>
        <v>2730</v>
      </c>
    </row>
    <row r="154" spans="1:15" ht="63" x14ac:dyDescent="0.25">
      <c r="A154" s="43">
        <v>13</v>
      </c>
      <c r="B154" s="42" t="s">
        <v>229</v>
      </c>
      <c r="C154" s="43" t="s">
        <v>671</v>
      </c>
      <c r="D154" s="41" t="s">
        <v>230</v>
      </c>
      <c r="E154" s="41" t="s">
        <v>231</v>
      </c>
      <c r="F154" s="41" t="s">
        <v>232</v>
      </c>
      <c r="G154" s="41" t="s">
        <v>220</v>
      </c>
      <c r="H154" s="41" t="s">
        <v>233</v>
      </c>
      <c r="I154" s="42">
        <v>0</v>
      </c>
      <c r="J154" s="70">
        <v>0.4</v>
      </c>
      <c r="K154" s="70">
        <v>0.6</v>
      </c>
      <c r="L154" s="70">
        <v>0.8</v>
      </c>
      <c r="M154" s="14" t="s">
        <v>234</v>
      </c>
      <c r="N154" s="18" t="s">
        <v>83</v>
      </c>
      <c r="O154" s="7">
        <f t="shared" si="7"/>
        <v>2730</v>
      </c>
    </row>
    <row r="155" spans="1:15" x14ac:dyDescent="0.25">
      <c r="A155" s="43"/>
      <c r="B155" s="42"/>
      <c r="C155" s="43"/>
      <c r="D155" s="41"/>
      <c r="E155" s="41"/>
      <c r="F155" s="41"/>
      <c r="G155" s="41"/>
      <c r="H155" s="41"/>
      <c r="I155" s="42"/>
      <c r="J155" s="41"/>
      <c r="K155" s="41"/>
      <c r="L155" s="41"/>
      <c r="M155" s="44" t="s">
        <v>235</v>
      </c>
      <c r="N155" s="49" t="s">
        <v>10</v>
      </c>
      <c r="O155" s="7">
        <f t="shared" si="7"/>
        <v>2730</v>
      </c>
    </row>
    <row r="156" spans="1:15" x14ac:dyDescent="0.25">
      <c r="A156" s="43"/>
      <c r="B156" s="42"/>
      <c r="C156" s="43"/>
      <c r="D156" s="41"/>
      <c r="E156" s="41"/>
      <c r="F156" s="41"/>
      <c r="G156" s="41"/>
      <c r="H156" s="41"/>
      <c r="I156" s="42"/>
      <c r="J156" s="41"/>
      <c r="K156" s="41"/>
      <c r="L156" s="41"/>
      <c r="M156" s="44"/>
      <c r="N156" s="49"/>
      <c r="O156" s="7">
        <f t="shared" si="7"/>
        <v>2730</v>
      </c>
    </row>
    <row r="157" spans="1:15" ht="110.25" x14ac:dyDescent="0.25">
      <c r="A157" s="43"/>
      <c r="B157" s="42"/>
      <c r="C157" s="43"/>
      <c r="D157" s="41"/>
      <c r="E157" s="41"/>
      <c r="F157" s="41"/>
      <c r="G157" s="41"/>
      <c r="H157" s="41"/>
      <c r="I157" s="42"/>
      <c r="J157" s="41"/>
      <c r="K157" s="41"/>
      <c r="L157" s="41"/>
      <c r="M157" s="17" t="s">
        <v>236</v>
      </c>
      <c r="N157" s="18" t="s">
        <v>87</v>
      </c>
      <c r="O157" s="7">
        <f t="shared" si="7"/>
        <v>2730</v>
      </c>
    </row>
    <row r="158" spans="1:15" ht="78.75" x14ac:dyDescent="0.25">
      <c r="A158" s="43"/>
      <c r="B158" s="42"/>
      <c r="C158" s="43"/>
      <c r="D158" s="41"/>
      <c r="E158" s="41"/>
      <c r="F158" s="41"/>
      <c r="G158" s="41"/>
      <c r="H158" s="41"/>
      <c r="I158" s="42"/>
      <c r="J158" s="41"/>
      <c r="K158" s="41"/>
      <c r="L158" s="41"/>
      <c r="M158" s="14" t="s">
        <v>237</v>
      </c>
      <c r="N158" s="18" t="s">
        <v>8</v>
      </c>
      <c r="O158" s="7">
        <f t="shared" si="7"/>
        <v>2730</v>
      </c>
    </row>
    <row r="159" spans="1:15" ht="78.75" x14ac:dyDescent="0.25">
      <c r="A159" s="43"/>
      <c r="B159" s="42"/>
      <c r="C159" s="43"/>
      <c r="D159" s="41"/>
      <c r="E159" s="41"/>
      <c r="F159" s="41"/>
      <c r="G159" s="41"/>
      <c r="H159" s="41"/>
      <c r="I159" s="42"/>
      <c r="J159" s="41"/>
      <c r="K159" s="41"/>
      <c r="L159" s="41"/>
      <c r="M159" s="14" t="s">
        <v>238</v>
      </c>
      <c r="N159" s="18" t="s">
        <v>10</v>
      </c>
      <c r="O159" s="7">
        <f t="shared" si="7"/>
        <v>2730</v>
      </c>
    </row>
    <row r="160" spans="1:15" ht="110.25" x14ac:dyDescent="0.25">
      <c r="A160" s="43"/>
      <c r="B160" s="42"/>
      <c r="C160" s="43"/>
      <c r="D160" s="41"/>
      <c r="E160" s="41"/>
      <c r="F160" s="41"/>
      <c r="G160" s="41"/>
      <c r="H160" s="41"/>
      <c r="I160" s="42"/>
      <c r="J160" s="41"/>
      <c r="K160" s="41"/>
      <c r="L160" s="41"/>
      <c r="M160" s="14" t="s">
        <v>239</v>
      </c>
      <c r="N160" s="18" t="s">
        <v>20</v>
      </c>
      <c r="O160" s="7">
        <f t="shared" si="7"/>
        <v>2730</v>
      </c>
    </row>
    <row r="161" spans="1:15" ht="110.25" x14ac:dyDescent="0.25">
      <c r="A161" s="43"/>
      <c r="B161" s="42"/>
      <c r="C161" s="43"/>
      <c r="D161" s="41"/>
      <c r="E161" s="41"/>
      <c r="F161" s="41"/>
      <c r="G161" s="41"/>
      <c r="H161" s="41"/>
      <c r="I161" s="42"/>
      <c r="J161" s="41"/>
      <c r="K161" s="41"/>
      <c r="L161" s="41"/>
      <c r="M161" s="14" t="s">
        <v>240</v>
      </c>
      <c r="N161" s="18" t="s">
        <v>10</v>
      </c>
      <c r="O161" s="7">
        <f t="shared" si="7"/>
        <v>2730</v>
      </c>
    </row>
    <row r="162" spans="1:15" x14ac:dyDescent="0.25">
      <c r="A162" s="43"/>
      <c r="B162" s="42"/>
      <c r="C162" s="43"/>
      <c r="D162" s="41"/>
      <c r="E162" s="41"/>
      <c r="F162" s="41"/>
      <c r="G162" s="41"/>
      <c r="H162" s="41"/>
      <c r="I162" s="42"/>
      <c r="J162" s="41"/>
      <c r="K162" s="41"/>
      <c r="L162" s="41"/>
      <c r="M162" s="41" t="s">
        <v>241</v>
      </c>
      <c r="N162" s="18" t="s">
        <v>87</v>
      </c>
      <c r="O162" s="7">
        <f t="shared" si="7"/>
        <v>2730</v>
      </c>
    </row>
    <row r="163" spans="1:15" x14ac:dyDescent="0.25">
      <c r="A163" s="43"/>
      <c r="B163" s="42"/>
      <c r="C163" s="43"/>
      <c r="D163" s="41"/>
      <c r="E163" s="41"/>
      <c r="F163" s="41"/>
      <c r="G163" s="41"/>
      <c r="H163" s="41"/>
      <c r="I163" s="42"/>
      <c r="J163" s="41"/>
      <c r="K163" s="41"/>
      <c r="L163" s="41"/>
      <c r="M163" s="41"/>
      <c r="N163" s="18" t="s">
        <v>79</v>
      </c>
      <c r="O163" s="7">
        <f t="shared" si="7"/>
        <v>2730</v>
      </c>
    </row>
    <row r="164" spans="1:15" ht="63" x14ac:dyDescent="0.25">
      <c r="A164" s="43"/>
      <c r="B164" s="42"/>
      <c r="C164" s="43"/>
      <c r="D164" s="41"/>
      <c r="E164" s="41"/>
      <c r="F164" s="41"/>
      <c r="G164" s="41"/>
      <c r="H164" s="41"/>
      <c r="I164" s="42"/>
      <c r="J164" s="41"/>
      <c r="K164" s="41"/>
      <c r="L164" s="41"/>
      <c r="M164" s="14" t="s">
        <v>242</v>
      </c>
      <c r="N164" s="18" t="s">
        <v>9</v>
      </c>
      <c r="O164" s="7">
        <f t="shared" si="7"/>
        <v>2730</v>
      </c>
    </row>
    <row r="165" spans="1:15" ht="47.25" x14ac:dyDescent="0.25">
      <c r="A165" s="43"/>
      <c r="B165" s="42"/>
      <c r="C165" s="43"/>
      <c r="D165" s="41"/>
      <c r="E165" s="41"/>
      <c r="F165" s="41"/>
      <c r="G165" s="41"/>
      <c r="H165" s="41"/>
      <c r="I165" s="42"/>
      <c r="J165" s="41"/>
      <c r="K165" s="41"/>
      <c r="L165" s="41"/>
      <c r="M165" s="14" t="s">
        <v>243</v>
      </c>
      <c r="N165" s="18" t="s">
        <v>10</v>
      </c>
      <c r="O165" s="7">
        <f t="shared" si="7"/>
        <v>2730</v>
      </c>
    </row>
    <row r="166" spans="1:15" ht="47.25" x14ac:dyDescent="0.25">
      <c r="A166" s="43"/>
      <c r="B166" s="42"/>
      <c r="C166" s="43"/>
      <c r="D166" s="41"/>
      <c r="E166" s="41"/>
      <c r="F166" s="41"/>
      <c r="G166" s="41"/>
      <c r="H166" s="41" t="s">
        <v>244</v>
      </c>
      <c r="I166" s="49">
        <v>1</v>
      </c>
      <c r="J166" s="43">
        <v>1</v>
      </c>
      <c r="K166" s="43">
        <v>1</v>
      </c>
      <c r="L166" s="43">
        <v>1</v>
      </c>
      <c r="M166" s="17" t="s">
        <v>245</v>
      </c>
      <c r="N166" s="18" t="s">
        <v>9</v>
      </c>
      <c r="O166" s="7">
        <f t="shared" si="7"/>
        <v>2730</v>
      </c>
    </row>
    <row r="167" spans="1:15" ht="78.75" x14ac:dyDescent="0.25">
      <c r="A167" s="43"/>
      <c r="B167" s="42"/>
      <c r="C167" s="43"/>
      <c r="D167" s="41"/>
      <c r="E167" s="41"/>
      <c r="F167" s="41"/>
      <c r="G167" s="41"/>
      <c r="H167" s="41"/>
      <c r="I167" s="49"/>
      <c r="J167" s="43"/>
      <c r="K167" s="43"/>
      <c r="L167" s="43"/>
      <c r="M167" s="14" t="s">
        <v>246</v>
      </c>
      <c r="N167" s="18" t="s">
        <v>20</v>
      </c>
      <c r="O167" s="7">
        <f>650*7*12/20+(1000000)</f>
        <v>1002730</v>
      </c>
    </row>
    <row r="168" spans="1:15" ht="141.75" x14ac:dyDescent="0.25">
      <c r="A168" s="43"/>
      <c r="B168" s="42"/>
      <c r="C168" s="43"/>
      <c r="D168" s="41"/>
      <c r="E168" s="41"/>
      <c r="F168" s="41"/>
      <c r="G168" s="41"/>
      <c r="H168" s="41"/>
      <c r="I168" s="49"/>
      <c r="J168" s="43"/>
      <c r="K168" s="43"/>
      <c r="L168" s="43"/>
      <c r="M168" s="14" t="s">
        <v>247</v>
      </c>
      <c r="N168" s="18" t="s">
        <v>10</v>
      </c>
      <c r="O168" s="7">
        <f t="shared" ref="O168" si="8">650*7*12/20</f>
        <v>2730</v>
      </c>
    </row>
    <row r="169" spans="1:15" ht="30" customHeight="1" x14ac:dyDescent="0.25">
      <c r="A169" s="43">
        <v>14</v>
      </c>
      <c r="B169" s="42" t="s">
        <v>248</v>
      </c>
      <c r="C169" s="43" t="s">
        <v>672</v>
      </c>
      <c r="D169" s="41" t="s">
        <v>249</v>
      </c>
      <c r="E169" s="64"/>
      <c r="F169" s="41" t="s">
        <v>250</v>
      </c>
      <c r="G169" s="41" t="s">
        <v>251</v>
      </c>
      <c r="H169" s="41" t="s">
        <v>252</v>
      </c>
      <c r="I169" s="41">
        <v>2</v>
      </c>
      <c r="J169" s="41">
        <v>2</v>
      </c>
      <c r="K169" s="41">
        <v>2</v>
      </c>
      <c r="L169" s="43">
        <v>2</v>
      </c>
      <c r="M169" s="14" t="s">
        <v>253</v>
      </c>
      <c r="N169" s="15" t="s">
        <v>9</v>
      </c>
      <c r="O169" s="7">
        <f>650*6*12/7</f>
        <v>6685.7142857142853</v>
      </c>
    </row>
    <row r="170" spans="1:15" ht="31.5" x14ac:dyDescent="0.25">
      <c r="A170" s="43"/>
      <c r="B170" s="42"/>
      <c r="C170" s="43"/>
      <c r="D170" s="41"/>
      <c r="E170" s="64"/>
      <c r="F170" s="41"/>
      <c r="G170" s="41"/>
      <c r="H170" s="41"/>
      <c r="I170" s="41"/>
      <c r="J170" s="41"/>
      <c r="K170" s="41"/>
      <c r="L170" s="43"/>
      <c r="M170" s="14" t="s">
        <v>254</v>
      </c>
      <c r="N170" s="15" t="s">
        <v>20</v>
      </c>
      <c r="O170" s="7">
        <f>650*6*12/8</f>
        <v>5850</v>
      </c>
    </row>
    <row r="171" spans="1:15" ht="63" x14ac:dyDescent="0.25">
      <c r="A171" s="43"/>
      <c r="B171" s="42"/>
      <c r="C171" s="43"/>
      <c r="D171" s="41"/>
      <c r="E171" s="64"/>
      <c r="F171" s="41"/>
      <c r="G171" s="41"/>
      <c r="H171" s="41"/>
      <c r="I171" s="41"/>
      <c r="J171" s="41"/>
      <c r="K171" s="41"/>
      <c r="L171" s="43"/>
      <c r="M171" s="14" t="s">
        <v>255</v>
      </c>
      <c r="N171" s="15" t="s">
        <v>10</v>
      </c>
      <c r="O171" s="7">
        <f>650*6*12/6+(8*6*15)</f>
        <v>8520</v>
      </c>
    </row>
    <row r="172" spans="1:15" ht="63" x14ac:dyDescent="0.25">
      <c r="A172" s="43"/>
      <c r="B172" s="42"/>
      <c r="C172" s="43"/>
      <c r="D172" s="41"/>
      <c r="E172" s="64"/>
      <c r="F172" s="41"/>
      <c r="G172" s="41"/>
      <c r="H172" s="41"/>
      <c r="I172" s="41"/>
      <c r="J172" s="41"/>
      <c r="K172" s="41"/>
      <c r="L172" s="43"/>
      <c r="M172" s="14" t="s">
        <v>256</v>
      </c>
      <c r="N172" s="15" t="s">
        <v>10</v>
      </c>
      <c r="O172" s="9">
        <f>4000000+1110000</f>
        <v>5110000</v>
      </c>
    </row>
    <row r="173" spans="1:15" ht="94.5" x14ac:dyDescent="0.25">
      <c r="A173" s="43"/>
      <c r="B173" s="42"/>
      <c r="C173" s="43" t="s">
        <v>673</v>
      </c>
      <c r="D173" s="41" t="s">
        <v>257</v>
      </c>
      <c r="E173" s="64"/>
      <c r="F173" s="41" t="s">
        <v>250</v>
      </c>
      <c r="G173" s="41" t="s">
        <v>251</v>
      </c>
      <c r="H173" s="41" t="s">
        <v>258</v>
      </c>
      <c r="I173" s="41">
        <v>1</v>
      </c>
      <c r="J173" s="41">
        <v>1</v>
      </c>
      <c r="K173" s="41">
        <v>1</v>
      </c>
      <c r="L173" s="43">
        <v>1</v>
      </c>
      <c r="M173" s="14" t="s">
        <v>259</v>
      </c>
      <c r="N173" s="15" t="s">
        <v>8</v>
      </c>
      <c r="O173" s="9">
        <v>39000</v>
      </c>
    </row>
    <row r="174" spans="1:15" ht="63" x14ac:dyDescent="0.25">
      <c r="A174" s="43"/>
      <c r="B174" s="42"/>
      <c r="C174" s="43"/>
      <c r="D174" s="41"/>
      <c r="E174" s="64"/>
      <c r="F174" s="41"/>
      <c r="G174" s="41"/>
      <c r="H174" s="41"/>
      <c r="I174" s="41"/>
      <c r="J174" s="41"/>
      <c r="K174" s="41"/>
      <c r="L174" s="43"/>
      <c r="M174" s="16" t="s">
        <v>260</v>
      </c>
      <c r="N174" s="15" t="s">
        <v>20</v>
      </c>
      <c r="O174" s="7" t="s">
        <v>261</v>
      </c>
    </row>
    <row r="175" spans="1:15" ht="32.450000000000003" customHeight="1" x14ac:dyDescent="0.25">
      <c r="A175" s="43"/>
      <c r="B175" s="42"/>
      <c r="C175" s="43"/>
      <c r="D175" s="41"/>
      <c r="E175" s="64"/>
      <c r="F175" s="41"/>
      <c r="G175" s="41"/>
      <c r="H175" s="41"/>
      <c r="I175" s="41"/>
      <c r="J175" s="41"/>
      <c r="K175" s="41"/>
      <c r="L175" s="43"/>
      <c r="M175" s="16" t="s">
        <v>262</v>
      </c>
      <c r="N175" s="15" t="s">
        <v>20</v>
      </c>
      <c r="O175" s="7" t="s">
        <v>261</v>
      </c>
    </row>
    <row r="176" spans="1:15" ht="30.95" customHeight="1" x14ac:dyDescent="0.25">
      <c r="A176" s="43"/>
      <c r="B176" s="42"/>
      <c r="C176" s="43" t="s">
        <v>674</v>
      </c>
      <c r="D176" s="41" t="s">
        <v>263</v>
      </c>
      <c r="E176" s="64"/>
      <c r="F176" s="41" t="s">
        <v>264</v>
      </c>
      <c r="G176" s="41" t="s">
        <v>251</v>
      </c>
      <c r="H176" s="41" t="s">
        <v>265</v>
      </c>
      <c r="I176" s="41">
        <v>1</v>
      </c>
      <c r="J176" s="41">
        <v>1</v>
      </c>
      <c r="K176" s="41">
        <v>1</v>
      </c>
      <c r="L176" s="64"/>
      <c r="M176" s="14" t="s">
        <v>266</v>
      </c>
      <c r="N176" s="15" t="s">
        <v>9</v>
      </c>
      <c r="O176" s="52">
        <v>65000</v>
      </c>
    </row>
    <row r="177" spans="1:19" ht="34.5" customHeight="1" x14ac:dyDescent="0.25">
      <c r="A177" s="43"/>
      <c r="B177" s="42"/>
      <c r="C177" s="43"/>
      <c r="D177" s="41"/>
      <c r="E177" s="64"/>
      <c r="F177" s="41"/>
      <c r="G177" s="41"/>
      <c r="H177" s="41"/>
      <c r="I177" s="41"/>
      <c r="J177" s="41"/>
      <c r="K177" s="41"/>
      <c r="L177" s="64"/>
      <c r="M177" s="14" t="s">
        <v>267</v>
      </c>
      <c r="N177" s="15" t="s">
        <v>10</v>
      </c>
      <c r="O177" s="52"/>
    </row>
    <row r="178" spans="1:19" ht="54" customHeight="1" x14ac:dyDescent="0.25">
      <c r="A178" s="43">
        <v>15</v>
      </c>
      <c r="B178" s="42" t="s">
        <v>268</v>
      </c>
      <c r="C178" s="41" t="s">
        <v>675</v>
      </c>
      <c r="D178" s="41" t="s">
        <v>269</v>
      </c>
      <c r="E178" s="43"/>
      <c r="F178" s="41" t="s">
        <v>270</v>
      </c>
      <c r="G178" s="41" t="s">
        <v>251</v>
      </c>
      <c r="H178" s="41" t="s">
        <v>271</v>
      </c>
      <c r="I178" s="41">
        <v>456</v>
      </c>
      <c r="J178" s="41">
        <v>456</v>
      </c>
      <c r="K178" s="41">
        <v>456</v>
      </c>
      <c r="L178" s="41">
        <v>456</v>
      </c>
      <c r="M178" s="41" t="s">
        <v>272</v>
      </c>
      <c r="N178" s="15" t="s">
        <v>8</v>
      </c>
      <c r="O178" s="74">
        <f>650*4*12/5</f>
        <v>6240</v>
      </c>
    </row>
    <row r="179" spans="1:19" x14ac:dyDescent="0.25">
      <c r="A179" s="43"/>
      <c r="B179" s="42"/>
      <c r="C179" s="41"/>
      <c r="D179" s="41"/>
      <c r="E179" s="43"/>
      <c r="F179" s="41"/>
      <c r="G179" s="41"/>
      <c r="H179" s="41"/>
      <c r="I179" s="41"/>
      <c r="J179" s="41"/>
      <c r="K179" s="41"/>
      <c r="L179" s="41"/>
      <c r="M179" s="41"/>
      <c r="N179" s="15" t="s">
        <v>9</v>
      </c>
      <c r="O179" s="74"/>
    </row>
    <row r="180" spans="1:19" ht="15" customHeight="1" x14ac:dyDescent="0.25">
      <c r="A180" s="43"/>
      <c r="B180" s="42"/>
      <c r="C180" s="41"/>
      <c r="D180" s="41"/>
      <c r="E180" s="43"/>
      <c r="F180" s="41"/>
      <c r="G180" s="41"/>
      <c r="H180" s="41"/>
      <c r="I180" s="41"/>
      <c r="J180" s="41"/>
      <c r="K180" s="41"/>
      <c r="L180" s="41"/>
      <c r="M180" s="41"/>
      <c r="N180" s="15" t="s">
        <v>20</v>
      </c>
      <c r="O180" s="74"/>
    </row>
    <row r="181" spans="1:19" ht="42.95" customHeight="1" x14ac:dyDescent="0.25">
      <c r="A181" s="43"/>
      <c r="B181" s="42"/>
      <c r="C181" s="41"/>
      <c r="D181" s="41"/>
      <c r="E181" s="43"/>
      <c r="F181" s="41"/>
      <c r="G181" s="41"/>
      <c r="H181" s="41"/>
      <c r="I181" s="41"/>
      <c r="J181" s="41"/>
      <c r="K181" s="41"/>
      <c r="L181" s="41"/>
      <c r="M181" s="41"/>
      <c r="N181" s="15" t="s">
        <v>10</v>
      </c>
      <c r="O181" s="74"/>
    </row>
    <row r="182" spans="1:19" ht="33.75" customHeight="1" x14ac:dyDescent="0.25">
      <c r="A182" s="43"/>
      <c r="B182" s="42"/>
      <c r="C182" s="41"/>
      <c r="D182" s="41"/>
      <c r="E182" s="43"/>
      <c r="F182" s="41"/>
      <c r="G182" s="41"/>
      <c r="H182" s="41" t="s">
        <v>273</v>
      </c>
      <c r="I182" s="41">
        <v>2</v>
      </c>
      <c r="J182" s="41">
        <v>2</v>
      </c>
      <c r="K182" s="41">
        <v>2</v>
      </c>
      <c r="L182" s="41">
        <v>2</v>
      </c>
      <c r="M182" s="41" t="s">
        <v>274</v>
      </c>
      <c r="N182" s="15" t="s">
        <v>8</v>
      </c>
      <c r="O182" s="7">
        <f t="shared" ref="O182:O187" si="9">650*4*12/5</f>
        <v>6240</v>
      </c>
    </row>
    <row r="183" spans="1:19" ht="48.95" customHeight="1" x14ac:dyDescent="0.25">
      <c r="A183" s="43"/>
      <c r="B183" s="42"/>
      <c r="C183" s="41"/>
      <c r="D183" s="41"/>
      <c r="E183" s="43"/>
      <c r="F183" s="41"/>
      <c r="G183" s="41"/>
      <c r="H183" s="41"/>
      <c r="I183" s="41"/>
      <c r="J183" s="41"/>
      <c r="K183" s="41"/>
      <c r="L183" s="41"/>
      <c r="M183" s="41"/>
      <c r="N183" s="15" t="s">
        <v>20</v>
      </c>
      <c r="O183" s="7">
        <f t="shared" si="9"/>
        <v>6240</v>
      </c>
    </row>
    <row r="184" spans="1:19" ht="47.25" x14ac:dyDescent="0.25">
      <c r="A184" s="43"/>
      <c r="B184" s="42"/>
      <c r="C184" s="41"/>
      <c r="D184" s="41"/>
      <c r="E184" s="43"/>
      <c r="F184" s="41"/>
      <c r="G184" s="41"/>
      <c r="H184" s="41"/>
      <c r="I184" s="41"/>
      <c r="J184" s="41"/>
      <c r="K184" s="41"/>
      <c r="L184" s="41"/>
      <c r="M184" s="14" t="s">
        <v>275</v>
      </c>
      <c r="N184" s="15" t="s">
        <v>10</v>
      </c>
      <c r="O184" s="7">
        <f t="shared" si="9"/>
        <v>6240</v>
      </c>
    </row>
    <row r="185" spans="1:19" x14ac:dyDescent="0.25">
      <c r="A185" s="43"/>
      <c r="B185" s="42"/>
      <c r="C185" s="41"/>
      <c r="D185" s="41"/>
      <c r="E185" s="43"/>
      <c r="F185" s="41"/>
      <c r="G185" s="41"/>
      <c r="H185" s="41"/>
      <c r="I185" s="41"/>
      <c r="J185" s="41"/>
      <c r="K185" s="41"/>
      <c r="L185" s="41"/>
      <c r="M185" s="41" t="s">
        <v>276</v>
      </c>
      <c r="N185" s="18" t="s">
        <v>9</v>
      </c>
      <c r="O185" s="7">
        <f t="shared" si="9"/>
        <v>6240</v>
      </c>
    </row>
    <row r="186" spans="1:19" x14ac:dyDescent="0.25">
      <c r="A186" s="43"/>
      <c r="B186" s="42"/>
      <c r="C186" s="41"/>
      <c r="D186" s="41"/>
      <c r="E186" s="43"/>
      <c r="F186" s="41"/>
      <c r="G186" s="41"/>
      <c r="H186" s="41"/>
      <c r="I186" s="41"/>
      <c r="J186" s="41"/>
      <c r="K186" s="41"/>
      <c r="L186" s="41"/>
      <c r="M186" s="41"/>
      <c r="N186" s="18" t="s">
        <v>10</v>
      </c>
      <c r="O186" s="7">
        <f t="shared" si="9"/>
        <v>6240</v>
      </c>
    </row>
    <row r="187" spans="1:19" ht="78.75" x14ac:dyDescent="0.25">
      <c r="A187" s="43"/>
      <c r="B187" s="42"/>
      <c r="C187" s="41"/>
      <c r="D187" s="41"/>
      <c r="E187" s="43"/>
      <c r="F187" s="41"/>
      <c r="G187" s="41"/>
      <c r="H187" s="41"/>
      <c r="I187" s="41"/>
      <c r="J187" s="41"/>
      <c r="K187" s="41"/>
      <c r="L187" s="41"/>
      <c r="M187" s="14" t="s">
        <v>277</v>
      </c>
      <c r="N187" s="18" t="s">
        <v>9</v>
      </c>
      <c r="O187" s="7">
        <f t="shared" si="9"/>
        <v>6240</v>
      </c>
    </row>
    <row r="188" spans="1:19" s="4" customFormat="1" ht="78.75" customHeight="1" x14ac:dyDescent="0.25">
      <c r="A188" s="43">
        <v>16</v>
      </c>
      <c r="B188" s="71" t="s">
        <v>278</v>
      </c>
      <c r="C188" s="43" t="s">
        <v>676</v>
      </c>
      <c r="D188" s="50" t="s">
        <v>279</v>
      </c>
      <c r="E188" s="72"/>
      <c r="F188" s="50" t="s">
        <v>280</v>
      </c>
      <c r="G188" s="41" t="s">
        <v>281</v>
      </c>
      <c r="H188" s="41" t="s">
        <v>282</v>
      </c>
      <c r="I188" s="73"/>
      <c r="J188" s="72" t="s">
        <v>283</v>
      </c>
      <c r="K188" s="78">
        <v>0.65</v>
      </c>
      <c r="L188" s="78">
        <v>0.65</v>
      </c>
      <c r="M188" s="26" t="s">
        <v>284</v>
      </c>
      <c r="N188" s="27" t="s">
        <v>9</v>
      </c>
      <c r="O188" s="28">
        <f>650*7*12/27</f>
        <v>2022.2222222222222</v>
      </c>
      <c r="P188" s="35"/>
      <c r="Q188" s="35"/>
      <c r="R188" s="35"/>
      <c r="S188" s="35"/>
    </row>
    <row r="189" spans="1:19" s="4" customFormat="1" ht="15.75" customHeight="1" x14ac:dyDescent="0.25">
      <c r="A189" s="43"/>
      <c r="B189" s="71"/>
      <c r="C189" s="43"/>
      <c r="D189" s="50"/>
      <c r="E189" s="72"/>
      <c r="F189" s="50"/>
      <c r="G189" s="41"/>
      <c r="H189" s="41"/>
      <c r="I189" s="73"/>
      <c r="J189" s="72"/>
      <c r="K189" s="78"/>
      <c r="L189" s="78"/>
      <c r="M189" s="50" t="s">
        <v>285</v>
      </c>
      <c r="N189" s="27" t="s">
        <v>8</v>
      </c>
      <c r="O189" s="28">
        <f t="shared" ref="O189:O194" si="10">650*7*12/27</f>
        <v>2022.2222222222222</v>
      </c>
      <c r="P189" s="35"/>
      <c r="Q189" s="35"/>
      <c r="R189" s="35"/>
      <c r="S189" s="35"/>
    </row>
    <row r="190" spans="1:19" s="4" customFormat="1" x14ac:dyDescent="0.25">
      <c r="A190" s="43"/>
      <c r="B190" s="71"/>
      <c r="C190" s="43"/>
      <c r="D190" s="50"/>
      <c r="E190" s="72"/>
      <c r="F190" s="50"/>
      <c r="G190" s="41"/>
      <c r="H190" s="41"/>
      <c r="I190" s="73"/>
      <c r="J190" s="72"/>
      <c r="K190" s="78"/>
      <c r="L190" s="78"/>
      <c r="M190" s="50"/>
      <c r="N190" s="27" t="s">
        <v>9</v>
      </c>
      <c r="O190" s="28">
        <f t="shared" si="10"/>
        <v>2022.2222222222222</v>
      </c>
      <c r="P190" s="35"/>
      <c r="Q190" s="35"/>
      <c r="R190" s="35"/>
      <c r="S190" s="35"/>
    </row>
    <row r="191" spans="1:19" s="4" customFormat="1" x14ac:dyDescent="0.25">
      <c r="A191" s="43"/>
      <c r="B191" s="71"/>
      <c r="C191" s="43"/>
      <c r="D191" s="50"/>
      <c r="E191" s="72"/>
      <c r="F191" s="50"/>
      <c r="G191" s="41"/>
      <c r="H191" s="41"/>
      <c r="I191" s="73"/>
      <c r="J191" s="72"/>
      <c r="K191" s="78"/>
      <c r="L191" s="78"/>
      <c r="M191" s="50"/>
      <c r="N191" s="27" t="s">
        <v>20</v>
      </c>
      <c r="O191" s="28">
        <f t="shared" si="10"/>
        <v>2022.2222222222222</v>
      </c>
      <c r="P191" s="35"/>
      <c r="Q191" s="35"/>
      <c r="R191" s="35"/>
      <c r="S191" s="35"/>
    </row>
    <row r="192" spans="1:19" s="4" customFormat="1" x14ac:dyDescent="0.25">
      <c r="A192" s="43"/>
      <c r="B192" s="71"/>
      <c r="C192" s="43"/>
      <c r="D192" s="50"/>
      <c r="E192" s="72"/>
      <c r="F192" s="50"/>
      <c r="G192" s="41"/>
      <c r="H192" s="41"/>
      <c r="I192" s="73"/>
      <c r="J192" s="72"/>
      <c r="K192" s="78"/>
      <c r="L192" s="78"/>
      <c r="M192" s="50"/>
      <c r="N192" s="27" t="s">
        <v>10</v>
      </c>
      <c r="O192" s="28">
        <f t="shared" si="10"/>
        <v>2022.2222222222222</v>
      </c>
      <c r="P192" s="35"/>
      <c r="Q192" s="35"/>
      <c r="R192" s="35"/>
      <c r="S192" s="35"/>
    </row>
    <row r="193" spans="1:19" s="4" customFormat="1" ht="28.5" customHeight="1" x14ac:dyDescent="0.25">
      <c r="A193" s="43"/>
      <c r="B193" s="71"/>
      <c r="C193" s="43"/>
      <c r="D193" s="50"/>
      <c r="E193" s="72"/>
      <c r="F193" s="50"/>
      <c r="G193" s="41"/>
      <c r="H193" s="41"/>
      <c r="I193" s="73"/>
      <c r="J193" s="72"/>
      <c r="K193" s="78"/>
      <c r="L193" s="78"/>
      <c r="M193" s="50" t="s">
        <v>286</v>
      </c>
      <c r="N193" s="27" t="s">
        <v>8</v>
      </c>
      <c r="O193" s="28">
        <f t="shared" si="10"/>
        <v>2022.2222222222222</v>
      </c>
      <c r="P193" s="35"/>
      <c r="Q193" s="35"/>
      <c r="R193" s="35"/>
      <c r="S193" s="35"/>
    </row>
    <row r="194" spans="1:19" s="4" customFormat="1" ht="33.75" customHeight="1" x14ac:dyDescent="0.25">
      <c r="A194" s="43"/>
      <c r="B194" s="71"/>
      <c r="C194" s="43"/>
      <c r="D194" s="50"/>
      <c r="E194" s="72"/>
      <c r="F194" s="50"/>
      <c r="G194" s="41"/>
      <c r="H194" s="41"/>
      <c r="I194" s="73"/>
      <c r="J194" s="72"/>
      <c r="K194" s="78"/>
      <c r="L194" s="78"/>
      <c r="M194" s="50"/>
      <c r="N194" s="27" t="s">
        <v>20</v>
      </c>
      <c r="O194" s="28">
        <f t="shared" si="10"/>
        <v>2022.2222222222222</v>
      </c>
      <c r="P194" s="35"/>
      <c r="Q194" s="35"/>
      <c r="R194" s="35"/>
      <c r="S194" s="35"/>
    </row>
    <row r="195" spans="1:19" s="4" customFormat="1" ht="78.75" x14ac:dyDescent="0.25">
      <c r="A195" s="43"/>
      <c r="B195" s="71"/>
      <c r="C195" s="43"/>
      <c r="D195" s="50"/>
      <c r="E195" s="72"/>
      <c r="F195" s="50"/>
      <c r="G195" s="41"/>
      <c r="H195" s="41"/>
      <c r="I195" s="73"/>
      <c r="J195" s="72"/>
      <c r="K195" s="78"/>
      <c r="L195" s="78"/>
      <c r="M195" s="26" t="s">
        <v>287</v>
      </c>
      <c r="N195" s="27" t="s">
        <v>86</v>
      </c>
      <c r="O195" s="28">
        <f>650*7*12/27+(8*2*4)</f>
        <v>2086.2222222222222</v>
      </c>
      <c r="P195" s="35"/>
      <c r="Q195" s="35"/>
      <c r="R195" s="35"/>
      <c r="S195" s="35"/>
    </row>
    <row r="196" spans="1:19" s="4" customFormat="1" ht="33.75" customHeight="1" x14ac:dyDescent="0.25">
      <c r="A196" s="43"/>
      <c r="B196" s="71"/>
      <c r="C196" s="43"/>
      <c r="D196" s="50"/>
      <c r="E196" s="72"/>
      <c r="F196" s="50"/>
      <c r="G196" s="41"/>
      <c r="H196" s="50" t="s">
        <v>288</v>
      </c>
      <c r="I196" s="73">
        <v>2</v>
      </c>
      <c r="J196" s="72">
        <v>1</v>
      </c>
      <c r="K196" s="77">
        <v>1</v>
      </c>
      <c r="L196" s="79">
        <v>1</v>
      </c>
      <c r="M196" s="72" t="s">
        <v>289</v>
      </c>
      <c r="N196" s="27" t="s">
        <v>9</v>
      </c>
      <c r="O196" s="28">
        <f>650*7*12/27</f>
        <v>2022.2222222222222</v>
      </c>
      <c r="P196" s="35"/>
      <c r="Q196" s="35"/>
      <c r="R196" s="35"/>
      <c r="S196" s="35"/>
    </row>
    <row r="197" spans="1:19" s="4" customFormat="1" ht="39" customHeight="1" x14ac:dyDescent="0.25">
      <c r="A197" s="43"/>
      <c r="B197" s="71"/>
      <c r="C197" s="43"/>
      <c r="D197" s="50"/>
      <c r="E197" s="72"/>
      <c r="F197" s="50"/>
      <c r="G197" s="41"/>
      <c r="H197" s="50"/>
      <c r="I197" s="73"/>
      <c r="J197" s="72"/>
      <c r="K197" s="77"/>
      <c r="L197" s="79"/>
      <c r="M197" s="72"/>
      <c r="N197" s="27" t="s">
        <v>20</v>
      </c>
      <c r="O197" s="28">
        <f t="shared" ref="O197:O217" si="11">650*7*12/27</f>
        <v>2022.2222222222222</v>
      </c>
      <c r="P197" s="35"/>
      <c r="Q197" s="35"/>
      <c r="R197" s="35"/>
      <c r="S197" s="35"/>
    </row>
    <row r="198" spans="1:19" s="4" customFormat="1" x14ac:dyDescent="0.25">
      <c r="A198" s="43"/>
      <c r="B198" s="71"/>
      <c r="C198" s="43"/>
      <c r="D198" s="50"/>
      <c r="E198" s="72"/>
      <c r="F198" s="50"/>
      <c r="G198" s="41"/>
      <c r="H198" s="50" t="s">
        <v>290</v>
      </c>
      <c r="I198" s="73">
        <v>9</v>
      </c>
      <c r="J198" s="72">
        <v>9</v>
      </c>
      <c r="K198" s="75">
        <v>9</v>
      </c>
      <c r="L198" s="76">
        <v>9</v>
      </c>
      <c r="M198" s="72" t="s">
        <v>291</v>
      </c>
      <c r="N198" s="27" t="s">
        <v>8</v>
      </c>
      <c r="O198" s="28">
        <f t="shared" si="11"/>
        <v>2022.2222222222222</v>
      </c>
      <c r="P198" s="35"/>
      <c r="Q198" s="35"/>
      <c r="R198" s="35"/>
      <c r="S198" s="35"/>
    </row>
    <row r="199" spans="1:19" s="4" customFormat="1" ht="33" customHeight="1" x14ac:dyDescent="0.25">
      <c r="A199" s="43"/>
      <c r="B199" s="71"/>
      <c r="C199" s="43"/>
      <c r="D199" s="50"/>
      <c r="E199" s="72"/>
      <c r="F199" s="50"/>
      <c r="G199" s="41"/>
      <c r="H199" s="50"/>
      <c r="I199" s="73"/>
      <c r="J199" s="72"/>
      <c r="K199" s="75"/>
      <c r="L199" s="76"/>
      <c r="M199" s="72"/>
      <c r="N199" s="27" t="s">
        <v>9</v>
      </c>
      <c r="O199" s="28">
        <f t="shared" si="11"/>
        <v>2022.2222222222222</v>
      </c>
      <c r="P199" s="35"/>
      <c r="Q199" s="35"/>
      <c r="R199" s="35"/>
      <c r="S199" s="35"/>
    </row>
    <row r="200" spans="1:19" s="4" customFormat="1" ht="28.5" customHeight="1" x14ac:dyDescent="0.25">
      <c r="A200" s="43"/>
      <c r="B200" s="71"/>
      <c r="C200" s="43"/>
      <c r="D200" s="50"/>
      <c r="E200" s="72"/>
      <c r="F200" s="50"/>
      <c r="G200" s="41"/>
      <c r="H200" s="50"/>
      <c r="I200" s="73">
        <v>0</v>
      </c>
      <c r="J200" s="72">
        <v>1</v>
      </c>
      <c r="K200" s="77">
        <v>1</v>
      </c>
      <c r="L200" s="76">
        <v>1</v>
      </c>
      <c r="M200" s="72" t="s">
        <v>292</v>
      </c>
      <c r="N200" s="27" t="s">
        <v>8</v>
      </c>
      <c r="O200" s="28">
        <f t="shared" si="11"/>
        <v>2022.2222222222222</v>
      </c>
      <c r="P200" s="35"/>
      <c r="Q200" s="35"/>
      <c r="R200" s="35"/>
      <c r="S200" s="35"/>
    </row>
    <row r="201" spans="1:19" s="4" customFormat="1" ht="41.25" customHeight="1" x14ac:dyDescent="0.25">
      <c r="A201" s="43"/>
      <c r="B201" s="71"/>
      <c r="C201" s="43"/>
      <c r="D201" s="50"/>
      <c r="E201" s="72"/>
      <c r="F201" s="50"/>
      <c r="G201" s="41"/>
      <c r="H201" s="50"/>
      <c r="I201" s="73"/>
      <c r="J201" s="72"/>
      <c r="K201" s="77"/>
      <c r="L201" s="76"/>
      <c r="M201" s="72"/>
      <c r="N201" s="27" t="s">
        <v>10</v>
      </c>
      <c r="O201" s="28">
        <f t="shared" si="11"/>
        <v>2022.2222222222222</v>
      </c>
      <c r="P201" s="35"/>
      <c r="Q201" s="35"/>
      <c r="R201" s="35"/>
      <c r="S201" s="35"/>
    </row>
    <row r="202" spans="1:19" s="4" customFormat="1" ht="33.75" customHeight="1" x14ac:dyDescent="0.25">
      <c r="A202" s="43"/>
      <c r="B202" s="71"/>
      <c r="C202" s="43"/>
      <c r="D202" s="50"/>
      <c r="E202" s="72"/>
      <c r="F202" s="50"/>
      <c r="G202" s="41"/>
      <c r="H202" s="50"/>
      <c r="I202" s="73">
        <v>9</v>
      </c>
      <c r="J202" s="72">
        <v>9</v>
      </c>
      <c r="K202" s="77">
        <v>9</v>
      </c>
      <c r="L202" s="76">
        <v>9</v>
      </c>
      <c r="M202" s="72" t="s">
        <v>293</v>
      </c>
      <c r="N202" s="27" t="s">
        <v>9</v>
      </c>
      <c r="O202" s="28">
        <f t="shared" si="11"/>
        <v>2022.2222222222222</v>
      </c>
      <c r="P202" s="35"/>
      <c r="Q202" s="35"/>
      <c r="R202" s="35"/>
      <c r="S202" s="35"/>
    </row>
    <row r="203" spans="1:19" s="4" customFormat="1" ht="16.5" customHeight="1" x14ac:dyDescent="0.25">
      <c r="A203" s="43"/>
      <c r="B203" s="71"/>
      <c r="C203" s="43"/>
      <c r="D203" s="50"/>
      <c r="E203" s="72"/>
      <c r="F203" s="50"/>
      <c r="G203" s="41"/>
      <c r="H203" s="50"/>
      <c r="I203" s="73"/>
      <c r="J203" s="72"/>
      <c r="K203" s="77"/>
      <c r="L203" s="76"/>
      <c r="M203" s="72"/>
      <c r="N203" s="27" t="s">
        <v>20</v>
      </c>
      <c r="O203" s="28">
        <f t="shared" si="11"/>
        <v>2022.2222222222222</v>
      </c>
      <c r="P203" s="35"/>
      <c r="Q203" s="35"/>
      <c r="R203" s="35"/>
      <c r="S203" s="35"/>
    </row>
    <row r="204" spans="1:19" s="4" customFormat="1" x14ac:dyDescent="0.25">
      <c r="A204" s="43"/>
      <c r="B204" s="71"/>
      <c r="C204" s="43"/>
      <c r="D204" s="50"/>
      <c r="E204" s="72"/>
      <c r="F204" s="50"/>
      <c r="G204" s="41"/>
      <c r="H204" s="50"/>
      <c r="I204" s="73"/>
      <c r="J204" s="72"/>
      <c r="K204" s="77"/>
      <c r="L204" s="76"/>
      <c r="M204" s="72"/>
      <c r="N204" s="27" t="s">
        <v>10</v>
      </c>
      <c r="O204" s="28">
        <f t="shared" si="11"/>
        <v>2022.2222222222222</v>
      </c>
      <c r="P204" s="35"/>
      <c r="Q204" s="35"/>
      <c r="R204" s="35"/>
      <c r="S204" s="35"/>
    </row>
    <row r="205" spans="1:19" s="4" customFormat="1" x14ac:dyDescent="0.25">
      <c r="A205" s="43"/>
      <c r="B205" s="71"/>
      <c r="C205" s="80" t="s">
        <v>677</v>
      </c>
      <c r="D205" s="50" t="s">
        <v>294</v>
      </c>
      <c r="E205" s="72"/>
      <c r="F205" s="50" t="s">
        <v>280</v>
      </c>
      <c r="G205" s="41" t="s">
        <v>281</v>
      </c>
      <c r="H205" s="50" t="s">
        <v>295</v>
      </c>
      <c r="I205" s="80">
        <v>0</v>
      </c>
      <c r="J205" s="80">
        <v>0</v>
      </c>
      <c r="K205" s="80">
        <v>0</v>
      </c>
      <c r="L205" s="80">
        <v>0</v>
      </c>
      <c r="M205" s="50" t="s">
        <v>296</v>
      </c>
      <c r="N205" s="27" t="s">
        <v>8</v>
      </c>
      <c r="O205" s="28">
        <f t="shared" si="11"/>
        <v>2022.2222222222222</v>
      </c>
      <c r="P205" s="35"/>
      <c r="Q205" s="35"/>
      <c r="R205" s="35"/>
      <c r="S205" s="35"/>
    </row>
    <row r="206" spans="1:19" s="4" customFormat="1" x14ac:dyDescent="0.25">
      <c r="A206" s="43"/>
      <c r="B206" s="71"/>
      <c r="C206" s="80"/>
      <c r="D206" s="50"/>
      <c r="E206" s="72"/>
      <c r="F206" s="50"/>
      <c r="G206" s="41"/>
      <c r="H206" s="50"/>
      <c r="I206" s="80"/>
      <c r="J206" s="80"/>
      <c r="K206" s="80"/>
      <c r="L206" s="80"/>
      <c r="M206" s="50"/>
      <c r="N206" s="27" t="s">
        <v>9</v>
      </c>
      <c r="O206" s="28">
        <f t="shared" si="11"/>
        <v>2022.2222222222222</v>
      </c>
      <c r="P206" s="35"/>
      <c r="Q206" s="35"/>
      <c r="R206" s="35"/>
      <c r="S206" s="35"/>
    </row>
    <row r="207" spans="1:19" s="4" customFormat="1" ht="26.25" customHeight="1" x14ac:dyDescent="0.25">
      <c r="A207" s="43"/>
      <c r="B207" s="71"/>
      <c r="C207" s="80"/>
      <c r="D207" s="50"/>
      <c r="E207" s="72"/>
      <c r="F207" s="50"/>
      <c r="G207" s="41"/>
      <c r="H207" s="50"/>
      <c r="I207" s="80"/>
      <c r="J207" s="80"/>
      <c r="K207" s="80"/>
      <c r="L207" s="80"/>
      <c r="M207" s="50"/>
      <c r="N207" s="27" t="s">
        <v>20</v>
      </c>
      <c r="O207" s="28">
        <f t="shared" si="11"/>
        <v>2022.2222222222222</v>
      </c>
      <c r="P207" s="35"/>
      <c r="Q207" s="35"/>
      <c r="R207" s="35"/>
      <c r="S207" s="35"/>
    </row>
    <row r="208" spans="1:19" s="4" customFormat="1" ht="33.75" customHeight="1" x14ac:dyDescent="0.25">
      <c r="A208" s="43"/>
      <c r="B208" s="71"/>
      <c r="C208" s="80"/>
      <c r="D208" s="50"/>
      <c r="E208" s="72"/>
      <c r="F208" s="50"/>
      <c r="G208" s="41"/>
      <c r="H208" s="50"/>
      <c r="I208" s="80"/>
      <c r="J208" s="80"/>
      <c r="K208" s="80"/>
      <c r="L208" s="80"/>
      <c r="M208" s="50"/>
      <c r="N208" s="27" t="s">
        <v>10</v>
      </c>
      <c r="O208" s="28">
        <f t="shared" si="11"/>
        <v>2022.2222222222222</v>
      </c>
      <c r="P208" s="35"/>
      <c r="Q208" s="35"/>
      <c r="R208" s="35"/>
      <c r="S208" s="35"/>
    </row>
    <row r="209" spans="1:19" s="4" customFormat="1" ht="25.5" customHeight="1" x14ac:dyDescent="0.25">
      <c r="A209" s="43"/>
      <c r="B209" s="71"/>
      <c r="C209" s="80"/>
      <c r="D209" s="50"/>
      <c r="E209" s="72"/>
      <c r="F209" s="50"/>
      <c r="G209" s="41"/>
      <c r="H209" s="50" t="s">
        <v>297</v>
      </c>
      <c r="I209" s="80">
        <v>0</v>
      </c>
      <c r="J209" s="80">
        <v>0</v>
      </c>
      <c r="K209" s="80">
        <v>0</v>
      </c>
      <c r="L209" s="80">
        <v>0</v>
      </c>
      <c r="M209" s="50" t="s">
        <v>298</v>
      </c>
      <c r="N209" s="27" t="s">
        <v>8</v>
      </c>
      <c r="O209" s="28">
        <f t="shared" si="11"/>
        <v>2022.2222222222222</v>
      </c>
      <c r="P209" s="35"/>
      <c r="Q209" s="35"/>
      <c r="R209" s="35"/>
      <c r="S209" s="35"/>
    </row>
    <row r="210" spans="1:19" s="4" customFormat="1" ht="27.75" customHeight="1" x14ac:dyDescent="0.25">
      <c r="A210" s="43"/>
      <c r="B210" s="71"/>
      <c r="C210" s="80"/>
      <c r="D210" s="50"/>
      <c r="E210" s="72"/>
      <c r="F210" s="50"/>
      <c r="G210" s="41"/>
      <c r="H210" s="50"/>
      <c r="I210" s="80"/>
      <c r="J210" s="80"/>
      <c r="K210" s="80"/>
      <c r="L210" s="80"/>
      <c r="M210" s="50"/>
      <c r="N210" s="27" t="s">
        <v>9</v>
      </c>
      <c r="O210" s="28">
        <f t="shared" si="11"/>
        <v>2022.2222222222222</v>
      </c>
      <c r="P210" s="35"/>
      <c r="Q210" s="35"/>
      <c r="R210" s="35"/>
      <c r="S210" s="35"/>
    </row>
    <row r="211" spans="1:19" s="4" customFormat="1" ht="32.25" customHeight="1" x14ac:dyDescent="0.25">
      <c r="A211" s="43"/>
      <c r="B211" s="71"/>
      <c r="C211" s="80"/>
      <c r="D211" s="50"/>
      <c r="E211" s="72"/>
      <c r="F211" s="50"/>
      <c r="G211" s="41"/>
      <c r="H211" s="50"/>
      <c r="I211" s="80"/>
      <c r="J211" s="80"/>
      <c r="K211" s="80"/>
      <c r="L211" s="80"/>
      <c r="M211" s="50"/>
      <c r="N211" s="27" t="s">
        <v>20</v>
      </c>
      <c r="O211" s="28">
        <f t="shared" si="11"/>
        <v>2022.2222222222222</v>
      </c>
      <c r="P211" s="35"/>
      <c r="Q211" s="35"/>
      <c r="R211" s="35"/>
      <c r="S211" s="35"/>
    </row>
    <row r="212" spans="1:19" s="4" customFormat="1" x14ac:dyDescent="0.25">
      <c r="A212" s="43"/>
      <c r="B212" s="71"/>
      <c r="C212" s="80"/>
      <c r="D212" s="50"/>
      <c r="E212" s="72"/>
      <c r="F212" s="50"/>
      <c r="G212" s="41"/>
      <c r="H212" s="50"/>
      <c r="I212" s="80"/>
      <c r="J212" s="80"/>
      <c r="K212" s="80"/>
      <c r="L212" s="80"/>
      <c r="M212" s="50"/>
      <c r="N212" s="27" t="s">
        <v>10</v>
      </c>
      <c r="O212" s="28">
        <f t="shared" si="11"/>
        <v>2022.2222222222222</v>
      </c>
      <c r="P212" s="35"/>
      <c r="Q212" s="35"/>
      <c r="R212" s="35"/>
      <c r="S212" s="35"/>
    </row>
    <row r="213" spans="1:19" s="4" customFormat="1" ht="31.5" customHeight="1" x14ac:dyDescent="0.25">
      <c r="A213" s="43">
        <v>17</v>
      </c>
      <c r="B213" s="71" t="s">
        <v>299</v>
      </c>
      <c r="C213" s="43" t="s">
        <v>678</v>
      </c>
      <c r="D213" s="50" t="s">
        <v>301</v>
      </c>
      <c r="E213" s="72"/>
      <c r="F213" s="50" t="s">
        <v>302</v>
      </c>
      <c r="G213" s="41" t="s">
        <v>281</v>
      </c>
      <c r="H213" s="50" t="s">
        <v>303</v>
      </c>
      <c r="I213" s="81">
        <v>1</v>
      </c>
      <c r="J213" s="81">
        <v>1</v>
      </c>
      <c r="K213" s="81"/>
      <c r="L213" s="81"/>
      <c r="M213" s="36" t="s">
        <v>304</v>
      </c>
      <c r="N213" s="37" t="s">
        <v>8</v>
      </c>
      <c r="O213" s="28">
        <f t="shared" si="11"/>
        <v>2022.2222222222222</v>
      </c>
      <c r="P213" s="35"/>
      <c r="Q213" s="35"/>
      <c r="R213" s="35"/>
      <c r="S213" s="35"/>
    </row>
    <row r="214" spans="1:19" s="4" customFormat="1" ht="47.25" x14ac:dyDescent="0.25">
      <c r="A214" s="43"/>
      <c r="B214" s="71"/>
      <c r="C214" s="43"/>
      <c r="D214" s="50"/>
      <c r="E214" s="72"/>
      <c r="F214" s="50"/>
      <c r="G214" s="41"/>
      <c r="H214" s="50"/>
      <c r="I214" s="81"/>
      <c r="J214" s="81"/>
      <c r="K214" s="81"/>
      <c r="L214" s="81"/>
      <c r="M214" s="38" t="s">
        <v>305</v>
      </c>
      <c r="N214" s="37" t="s">
        <v>83</v>
      </c>
      <c r="O214" s="28">
        <f t="shared" si="11"/>
        <v>2022.2222222222222</v>
      </c>
      <c r="P214" s="35"/>
      <c r="Q214" s="35"/>
      <c r="R214" s="35"/>
      <c r="S214" s="35"/>
    </row>
    <row r="215" spans="1:19" s="4" customFormat="1" ht="31.5" x14ac:dyDescent="0.25">
      <c r="A215" s="43"/>
      <c r="B215" s="71"/>
      <c r="C215" s="43"/>
      <c r="D215" s="50"/>
      <c r="E215" s="72"/>
      <c r="F215" s="50"/>
      <c r="G215" s="41"/>
      <c r="H215" s="50"/>
      <c r="I215" s="81"/>
      <c r="J215" s="81"/>
      <c r="K215" s="81"/>
      <c r="L215" s="81"/>
      <c r="M215" s="38" t="s">
        <v>306</v>
      </c>
      <c r="N215" s="37" t="s">
        <v>83</v>
      </c>
      <c r="O215" s="28">
        <f t="shared" si="11"/>
        <v>2022.2222222222222</v>
      </c>
      <c r="P215" s="35"/>
      <c r="Q215" s="35"/>
      <c r="R215" s="35"/>
      <c r="S215" s="35"/>
    </row>
    <row r="216" spans="1:19" s="4" customFormat="1" ht="47.25" x14ac:dyDescent="0.25">
      <c r="A216" s="43"/>
      <c r="B216" s="71"/>
      <c r="C216" s="43"/>
      <c r="D216" s="50"/>
      <c r="E216" s="72"/>
      <c r="F216" s="50"/>
      <c r="G216" s="41"/>
      <c r="H216" s="50"/>
      <c r="I216" s="81"/>
      <c r="J216" s="81"/>
      <c r="K216" s="81"/>
      <c r="L216" s="81"/>
      <c r="M216" s="36" t="s">
        <v>307</v>
      </c>
      <c r="N216" s="37" t="s">
        <v>8</v>
      </c>
      <c r="O216" s="28">
        <f t="shared" si="11"/>
        <v>2022.2222222222222</v>
      </c>
      <c r="P216" s="35"/>
      <c r="Q216" s="35"/>
      <c r="R216" s="35"/>
      <c r="S216" s="35"/>
    </row>
    <row r="217" spans="1:19" s="4" customFormat="1" ht="47.25" x14ac:dyDescent="0.25">
      <c r="A217" s="43"/>
      <c r="B217" s="71"/>
      <c r="C217" s="43"/>
      <c r="D217" s="50"/>
      <c r="E217" s="72"/>
      <c r="F217" s="50"/>
      <c r="G217" s="41"/>
      <c r="H217" s="50"/>
      <c r="I217" s="81"/>
      <c r="J217" s="81"/>
      <c r="K217" s="81"/>
      <c r="L217" s="81"/>
      <c r="M217" s="38" t="s">
        <v>308</v>
      </c>
      <c r="N217" s="37" t="s">
        <v>9</v>
      </c>
      <c r="O217" s="28">
        <f t="shared" si="11"/>
        <v>2022.2222222222222</v>
      </c>
      <c r="P217" s="35"/>
      <c r="Q217" s="35"/>
      <c r="R217" s="35"/>
      <c r="S217" s="35"/>
    </row>
    <row r="218" spans="1:19" s="4" customFormat="1" ht="47.25" x14ac:dyDescent="0.25">
      <c r="A218" s="43"/>
      <c r="B218" s="71"/>
      <c r="C218" s="43"/>
      <c r="D218" s="50"/>
      <c r="E218" s="72"/>
      <c r="F218" s="50"/>
      <c r="G218" s="41"/>
      <c r="H218" s="50"/>
      <c r="I218" s="81"/>
      <c r="J218" s="81"/>
      <c r="K218" s="81"/>
      <c r="L218" s="81"/>
      <c r="M218" s="38" t="s">
        <v>309</v>
      </c>
      <c r="N218" s="37" t="s">
        <v>20</v>
      </c>
      <c r="O218" s="28">
        <f>650*7*12/27+(8*6*15)</f>
        <v>2742.2222222222222</v>
      </c>
      <c r="P218" s="35"/>
      <c r="Q218" s="35"/>
      <c r="R218" s="35"/>
      <c r="S218" s="35"/>
    </row>
    <row r="219" spans="1:19" s="4" customFormat="1" ht="63" x14ac:dyDescent="0.25">
      <c r="A219" s="43"/>
      <c r="B219" s="71"/>
      <c r="C219" s="43"/>
      <c r="D219" s="50"/>
      <c r="E219" s="72"/>
      <c r="F219" s="50"/>
      <c r="G219" s="41"/>
      <c r="H219" s="50"/>
      <c r="I219" s="81"/>
      <c r="J219" s="81"/>
      <c r="K219" s="81"/>
      <c r="L219" s="81"/>
      <c r="M219" s="38" t="s">
        <v>310</v>
      </c>
      <c r="N219" s="37" t="s">
        <v>20</v>
      </c>
      <c r="O219" s="28">
        <f>650*7*12/27</f>
        <v>2022.2222222222222</v>
      </c>
      <c r="P219" s="35"/>
      <c r="Q219" s="35"/>
      <c r="R219" s="35"/>
      <c r="S219" s="35"/>
    </row>
    <row r="220" spans="1:19" s="4" customFormat="1" ht="63" x14ac:dyDescent="0.25">
      <c r="A220" s="43"/>
      <c r="B220" s="71"/>
      <c r="C220" s="43"/>
      <c r="D220" s="50"/>
      <c r="E220" s="72"/>
      <c r="F220" s="50"/>
      <c r="G220" s="41"/>
      <c r="H220" s="50"/>
      <c r="I220" s="81"/>
      <c r="J220" s="81"/>
      <c r="K220" s="81"/>
      <c r="L220" s="81"/>
      <c r="M220" s="38" t="s">
        <v>311</v>
      </c>
      <c r="N220" s="37" t="s">
        <v>10</v>
      </c>
      <c r="O220" s="28">
        <f t="shared" ref="O220:O225" si="12">650*7*12/27</f>
        <v>2022.2222222222222</v>
      </c>
      <c r="P220" s="35"/>
      <c r="Q220" s="35"/>
      <c r="R220" s="35"/>
      <c r="S220" s="35"/>
    </row>
    <row r="221" spans="1:19" s="4" customFormat="1" ht="78.75" x14ac:dyDescent="0.25">
      <c r="A221" s="43"/>
      <c r="B221" s="71"/>
      <c r="C221" s="15" t="s">
        <v>679</v>
      </c>
      <c r="D221" s="26" t="s">
        <v>312</v>
      </c>
      <c r="E221" s="29"/>
      <c r="F221" s="26" t="s">
        <v>313</v>
      </c>
      <c r="G221" s="14" t="s">
        <v>281</v>
      </c>
      <c r="H221" s="50"/>
      <c r="I221" s="36">
        <v>0</v>
      </c>
      <c r="J221" s="36">
        <v>1</v>
      </c>
      <c r="K221" s="36"/>
      <c r="L221" s="36"/>
      <c r="M221" s="38" t="s">
        <v>314</v>
      </c>
      <c r="N221" s="37" t="s">
        <v>79</v>
      </c>
      <c r="O221" s="28">
        <f t="shared" si="12"/>
        <v>2022.2222222222222</v>
      </c>
      <c r="P221" s="35"/>
      <c r="Q221" s="35"/>
      <c r="R221" s="35"/>
      <c r="S221" s="35"/>
    </row>
    <row r="222" spans="1:19" s="4" customFormat="1" ht="16.5" customHeight="1" x14ac:dyDescent="0.25">
      <c r="A222" s="43">
        <v>18</v>
      </c>
      <c r="B222" s="71" t="s">
        <v>315</v>
      </c>
      <c r="C222" s="43" t="s">
        <v>680</v>
      </c>
      <c r="D222" s="50" t="s">
        <v>315</v>
      </c>
      <c r="E222" s="72"/>
      <c r="F222" s="50" t="s">
        <v>302</v>
      </c>
      <c r="G222" s="41" t="s">
        <v>281</v>
      </c>
      <c r="H222" s="50" t="s">
        <v>316</v>
      </c>
      <c r="I222" s="81" t="s">
        <v>261</v>
      </c>
      <c r="J222" s="81" t="s">
        <v>317</v>
      </c>
      <c r="K222" s="81" t="s">
        <v>317</v>
      </c>
      <c r="L222" s="81" t="s">
        <v>317</v>
      </c>
      <c r="M222" s="82" t="s">
        <v>318</v>
      </c>
      <c r="N222" s="37" t="s">
        <v>8</v>
      </c>
      <c r="O222" s="28">
        <f t="shared" si="12"/>
        <v>2022.2222222222222</v>
      </c>
      <c r="P222" s="35"/>
      <c r="Q222" s="35"/>
      <c r="R222" s="35"/>
      <c r="S222" s="35"/>
    </row>
    <row r="223" spans="1:19" s="4" customFormat="1" x14ac:dyDescent="0.25">
      <c r="A223" s="43"/>
      <c r="B223" s="71"/>
      <c r="C223" s="43"/>
      <c r="D223" s="50"/>
      <c r="E223" s="72"/>
      <c r="F223" s="50"/>
      <c r="G223" s="41"/>
      <c r="H223" s="50"/>
      <c r="I223" s="81"/>
      <c r="J223" s="81"/>
      <c r="K223" s="81"/>
      <c r="L223" s="81"/>
      <c r="M223" s="82"/>
      <c r="N223" s="37" t="s">
        <v>9</v>
      </c>
      <c r="O223" s="28">
        <f t="shared" si="12"/>
        <v>2022.2222222222222</v>
      </c>
      <c r="P223" s="35"/>
      <c r="Q223" s="35"/>
      <c r="R223" s="35"/>
      <c r="S223" s="35"/>
    </row>
    <row r="224" spans="1:19" s="4" customFormat="1" x14ac:dyDescent="0.25">
      <c r="A224" s="43"/>
      <c r="B224" s="71"/>
      <c r="C224" s="43"/>
      <c r="D224" s="50"/>
      <c r="E224" s="72"/>
      <c r="F224" s="50"/>
      <c r="G224" s="41"/>
      <c r="H224" s="50"/>
      <c r="I224" s="81"/>
      <c r="J224" s="81"/>
      <c r="K224" s="81"/>
      <c r="L224" s="81"/>
      <c r="M224" s="82"/>
      <c r="N224" s="37" t="s">
        <v>20</v>
      </c>
      <c r="O224" s="28">
        <f t="shared" si="12"/>
        <v>2022.2222222222222</v>
      </c>
      <c r="P224" s="35"/>
      <c r="Q224" s="35"/>
      <c r="R224" s="35"/>
      <c r="S224" s="35"/>
    </row>
    <row r="225" spans="1:19" s="4" customFormat="1" x14ac:dyDescent="0.25">
      <c r="A225" s="43"/>
      <c r="B225" s="71"/>
      <c r="C225" s="43"/>
      <c r="D225" s="50"/>
      <c r="E225" s="72"/>
      <c r="F225" s="50"/>
      <c r="G225" s="41"/>
      <c r="H225" s="50"/>
      <c r="I225" s="81"/>
      <c r="J225" s="81"/>
      <c r="K225" s="81"/>
      <c r="L225" s="81"/>
      <c r="M225" s="82"/>
      <c r="N225" s="37" t="s">
        <v>10</v>
      </c>
      <c r="O225" s="28">
        <f t="shared" si="12"/>
        <v>2022.2222222222222</v>
      </c>
      <c r="P225" s="35"/>
      <c r="Q225" s="35"/>
      <c r="R225" s="35"/>
      <c r="S225" s="35"/>
    </row>
    <row r="226" spans="1:19" s="4" customFormat="1" ht="60.75" customHeight="1" x14ac:dyDescent="0.25">
      <c r="A226" s="43"/>
      <c r="B226" s="71"/>
      <c r="C226" s="43"/>
      <c r="D226" s="50"/>
      <c r="E226" s="72"/>
      <c r="F226" s="50"/>
      <c r="G226" s="41"/>
      <c r="H226" s="50"/>
      <c r="I226" s="81"/>
      <c r="J226" s="81"/>
      <c r="K226" s="81"/>
      <c r="L226" s="81"/>
      <c r="M226" s="38" t="s">
        <v>319</v>
      </c>
      <c r="N226" s="37" t="s">
        <v>10</v>
      </c>
      <c r="O226" s="28">
        <f>650*7*12/27</f>
        <v>2022.2222222222222</v>
      </c>
      <c r="P226" s="35"/>
      <c r="Q226" s="35"/>
      <c r="R226" s="35"/>
      <c r="S226" s="35"/>
    </row>
    <row r="227" spans="1:19" s="4" customFormat="1" ht="60.75" customHeight="1" x14ac:dyDescent="0.25">
      <c r="A227" s="43"/>
      <c r="B227" s="71"/>
      <c r="C227" s="43"/>
      <c r="D227" s="50"/>
      <c r="E227" s="72"/>
      <c r="F227" s="50"/>
      <c r="G227" s="41"/>
      <c r="H227" s="50" t="s">
        <v>320</v>
      </c>
      <c r="I227" s="83">
        <v>0.9</v>
      </c>
      <c r="J227" s="81" t="s">
        <v>321</v>
      </c>
      <c r="K227" s="81" t="s">
        <v>321</v>
      </c>
      <c r="L227" s="81" t="s">
        <v>321</v>
      </c>
      <c r="M227" s="38" t="s">
        <v>322</v>
      </c>
      <c r="N227" s="37" t="s">
        <v>8</v>
      </c>
      <c r="O227" s="28">
        <f t="shared" ref="O227:O238" si="13">650*7*12/27</f>
        <v>2022.2222222222222</v>
      </c>
      <c r="P227" s="35"/>
      <c r="Q227" s="35"/>
      <c r="R227" s="35"/>
      <c r="S227" s="35"/>
    </row>
    <row r="228" spans="1:19" s="4" customFormat="1" ht="60.75" customHeight="1" x14ac:dyDescent="0.25">
      <c r="A228" s="43"/>
      <c r="B228" s="71"/>
      <c r="C228" s="43"/>
      <c r="D228" s="50"/>
      <c r="E228" s="72"/>
      <c r="F228" s="50"/>
      <c r="G228" s="41"/>
      <c r="H228" s="50"/>
      <c r="I228" s="83"/>
      <c r="J228" s="81"/>
      <c r="K228" s="81"/>
      <c r="L228" s="81"/>
      <c r="M228" s="38" t="s">
        <v>713</v>
      </c>
      <c r="N228" s="37" t="s">
        <v>83</v>
      </c>
      <c r="O228" s="28">
        <f t="shared" si="13"/>
        <v>2022.2222222222222</v>
      </c>
      <c r="P228" s="35"/>
      <c r="Q228" s="35"/>
      <c r="R228" s="35"/>
      <c r="S228" s="35"/>
    </row>
    <row r="229" spans="1:19" s="4" customFormat="1" ht="60.75" customHeight="1" x14ac:dyDescent="0.25">
      <c r="A229" s="43"/>
      <c r="B229" s="71"/>
      <c r="C229" s="43"/>
      <c r="D229" s="50"/>
      <c r="E229" s="72"/>
      <c r="F229" s="50"/>
      <c r="G229" s="41"/>
      <c r="H229" s="50"/>
      <c r="I229" s="83"/>
      <c r="J229" s="81"/>
      <c r="K229" s="81"/>
      <c r="L229" s="81"/>
      <c r="M229" s="38" t="s">
        <v>323</v>
      </c>
      <c r="N229" s="37" t="s">
        <v>8</v>
      </c>
      <c r="O229" s="28">
        <f t="shared" si="13"/>
        <v>2022.2222222222222</v>
      </c>
      <c r="P229" s="35"/>
      <c r="Q229" s="35"/>
      <c r="R229" s="35"/>
      <c r="S229" s="35"/>
    </row>
    <row r="230" spans="1:19" s="4" customFormat="1" ht="60.75" customHeight="1" x14ac:dyDescent="0.25">
      <c r="A230" s="43"/>
      <c r="B230" s="71"/>
      <c r="C230" s="43"/>
      <c r="D230" s="50"/>
      <c r="E230" s="72"/>
      <c r="F230" s="50"/>
      <c r="G230" s="41"/>
      <c r="H230" s="50"/>
      <c r="I230" s="83"/>
      <c r="J230" s="81"/>
      <c r="K230" s="81"/>
      <c r="L230" s="81"/>
      <c r="M230" s="82" t="s">
        <v>324</v>
      </c>
      <c r="N230" s="37" t="s">
        <v>8</v>
      </c>
      <c r="O230" s="28">
        <f t="shared" si="13"/>
        <v>2022.2222222222222</v>
      </c>
      <c r="P230" s="35"/>
      <c r="Q230" s="35"/>
      <c r="R230" s="35"/>
      <c r="S230" s="35"/>
    </row>
    <row r="231" spans="1:19" s="4" customFormat="1" ht="60.75" customHeight="1" x14ac:dyDescent="0.25">
      <c r="A231" s="43"/>
      <c r="B231" s="71"/>
      <c r="C231" s="43"/>
      <c r="D231" s="50"/>
      <c r="E231" s="72"/>
      <c r="F231" s="50"/>
      <c r="G231" s="41"/>
      <c r="H231" s="50"/>
      <c r="I231" s="83"/>
      <c r="J231" s="81"/>
      <c r="K231" s="81"/>
      <c r="L231" s="81"/>
      <c r="M231" s="82"/>
      <c r="N231" s="37" t="s">
        <v>9</v>
      </c>
      <c r="O231" s="28">
        <f t="shared" si="13"/>
        <v>2022.2222222222222</v>
      </c>
      <c r="P231" s="35"/>
      <c r="Q231" s="35"/>
      <c r="R231" s="35"/>
      <c r="S231" s="35"/>
    </row>
    <row r="232" spans="1:19" s="4" customFormat="1" ht="60.75" customHeight="1" x14ac:dyDescent="0.25">
      <c r="A232" s="43"/>
      <c r="B232" s="71"/>
      <c r="C232" s="43"/>
      <c r="D232" s="50"/>
      <c r="E232" s="72"/>
      <c r="F232" s="50"/>
      <c r="G232" s="41"/>
      <c r="H232" s="50"/>
      <c r="I232" s="83"/>
      <c r="J232" s="81"/>
      <c r="K232" s="81"/>
      <c r="L232" s="81"/>
      <c r="M232" s="82"/>
      <c r="N232" s="37" t="s">
        <v>20</v>
      </c>
      <c r="O232" s="28">
        <f t="shared" si="13"/>
        <v>2022.2222222222222</v>
      </c>
      <c r="P232" s="35"/>
      <c r="Q232" s="35"/>
      <c r="R232" s="35"/>
      <c r="S232" s="35"/>
    </row>
    <row r="233" spans="1:19" s="4" customFormat="1" ht="60.75" customHeight="1" x14ac:dyDescent="0.25">
      <c r="A233" s="43"/>
      <c r="B233" s="71"/>
      <c r="C233" s="43"/>
      <c r="D233" s="50"/>
      <c r="E233" s="72"/>
      <c r="F233" s="50"/>
      <c r="G233" s="41"/>
      <c r="H233" s="50"/>
      <c r="I233" s="83"/>
      <c r="J233" s="81"/>
      <c r="K233" s="81"/>
      <c r="L233" s="81"/>
      <c r="M233" s="82"/>
      <c r="N233" s="37" t="s">
        <v>10</v>
      </c>
      <c r="O233" s="28">
        <f t="shared" si="13"/>
        <v>2022.2222222222222</v>
      </c>
      <c r="P233" s="35"/>
      <c r="Q233" s="35"/>
      <c r="R233" s="35"/>
      <c r="S233" s="35"/>
    </row>
    <row r="234" spans="1:19" s="4" customFormat="1" ht="60.75" customHeight="1" x14ac:dyDescent="0.25">
      <c r="A234" s="43"/>
      <c r="B234" s="71"/>
      <c r="C234" s="43"/>
      <c r="D234" s="50"/>
      <c r="E234" s="72"/>
      <c r="F234" s="50"/>
      <c r="G234" s="41"/>
      <c r="H234" s="50"/>
      <c r="I234" s="83"/>
      <c r="J234" s="81"/>
      <c r="K234" s="81"/>
      <c r="L234" s="81"/>
      <c r="M234" s="82" t="s">
        <v>325</v>
      </c>
      <c r="N234" s="37" t="s">
        <v>8</v>
      </c>
      <c r="O234" s="28">
        <f t="shared" si="13"/>
        <v>2022.2222222222222</v>
      </c>
      <c r="P234" s="35"/>
      <c r="Q234" s="35"/>
      <c r="R234" s="35"/>
      <c r="S234" s="35"/>
    </row>
    <row r="235" spans="1:19" s="4" customFormat="1" ht="60.75" customHeight="1" x14ac:dyDescent="0.25">
      <c r="A235" s="43"/>
      <c r="B235" s="71"/>
      <c r="C235" s="43"/>
      <c r="D235" s="50"/>
      <c r="E235" s="72"/>
      <c r="F235" s="50"/>
      <c r="G235" s="41"/>
      <c r="H235" s="50"/>
      <c r="I235" s="83"/>
      <c r="J235" s="81"/>
      <c r="K235" s="81"/>
      <c r="L235" s="81"/>
      <c r="M235" s="82"/>
      <c r="N235" s="37" t="s">
        <v>9</v>
      </c>
      <c r="O235" s="28">
        <f t="shared" si="13"/>
        <v>2022.2222222222222</v>
      </c>
      <c r="P235" s="35"/>
      <c r="Q235" s="35"/>
      <c r="R235" s="35"/>
      <c r="S235" s="35"/>
    </row>
    <row r="236" spans="1:19" s="4" customFormat="1" ht="60.75" customHeight="1" x14ac:dyDescent="0.25">
      <c r="A236" s="43"/>
      <c r="B236" s="71"/>
      <c r="C236" s="43"/>
      <c r="D236" s="50"/>
      <c r="E236" s="72"/>
      <c r="F236" s="50"/>
      <c r="G236" s="41"/>
      <c r="H236" s="50"/>
      <c r="I236" s="83"/>
      <c r="J236" s="81"/>
      <c r="K236" s="81"/>
      <c r="L236" s="81"/>
      <c r="M236" s="82"/>
      <c r="N236" s="37" t="s">
        <v>20</v>
      </c>
      <c r="O236" s="28">
        <f t="shared" si="13"/>
        <v>2022.2222222222222</v>
      </c>
      <c r="P236" s="35"/>
      <c r="Q236" s="35"/>
      <c r="R236" s="35"/>
      <c r="S236" s="35"/>
    </row>
    <row r="237" spans="1:19" s="4" customFormat="1" ht="60.75" customHeight="1" x14ac:dyDescent="0.25">
      <c r="A237" s="43"/>
      <c r="B237" s="71"/>
      <c r="C237" s="43"/>
      <c r="D237" s="50"/>
      <c r="E237" s="72"/>
      <c r="F237" s="50"/>
      <c r="G237" s="41"/>
      <c r="H237" s="50"/>
      <c r="I237" s="83"/>
      <c r="J237" s="81"/>
      <c r="K237" s="81"/>
      <c r="L237" s="81"/>
      <c r="M237" s="82"/>
      <c r="N237" s="37" t="s">
        <v>10</v>
      </c>
      <c r="O237" s="28">
        <f t="shared" si="13"/>
        <v>2022.2222222222222</v>
      </c>
      <c r="P237" s="35"/>
      <c r="Q237" s="35"/>
      <c r="R237" s="35"/>
      <c r="S237" s="35"/>
    </row>
    <row r="238" spans="1:19" s="4" customFormat="1" ht="47.25" x14ac:dyDescent="0.25">
      <c r="A238" s="43"/>
      <c r="B238" s="71"/>
      <c r="C238" s="43"/>
      <c r="D238" s="50"/>
      <c r="E238" s="72"/>
      <c r="F238" s="50"/>
      <c r="G238" s="41"/>
      <c r="H238" s="50"/>
      <c r="I238" s="83"/>
      <c r="J238" s="81"/>
      <c r="K238" s="81"/>
      <c r="L238" s="81"/>
      <c r="M238" s="36" t="s">
        <v>326</v>
      </c>
      <c r="N238" s="37" t="s">
        <v>10</v>
      </c>
      <c r="O238" s="28">
        <f t="shared" si="13"/>
        <v>2022.2222222222222</v>
      </c>
      <c r="P238" s="35"/>
      <c r="Q238" s="35"/>
      <c r="R238" s="35"/>
      <c r="S238" s="35"/>
    </row>
    <row r="239" spans="1:19" s="4" customFormat="1" ht="47.25" x14ac:dyDescent="0.25">
      <c r="A239" s="43"/>
      <c r="B239" s="71"/>
      <c r="C239" s="43"/>
      <c r="D239" s="50"/>
      <c r="E239" s="72"/>
      <c r="F239" s="50"/>
      <c r="G239" s="41"/>
      <c r="H239" s="50"/>
      <c r="I239" s="83"/>
      <c r="J239" s="81"/>
      <c r="K239" s="81"/>
      <c r="L239" s="81"/>
      <c r="M239" s="39" t="s">
        <v>327</v>
      </c>
      <c r="N239" s="40" t="s">
        <v>10</v>
      </c>
      <c r="O239" s="28">
        <f>650*7*12/27+(16*40)</f>
        <v>2662.2222222222222</v>
      </c>
      <c r="P239" s="35"/>
      <c r="Q239" s="35"/>
      <c r="R239" s="35"/>
      <c r="S239" s="35"/>
    </row>
    <row r="240" spans="1:19" x14ac:dyDescent="0.25">
      <c r="A240" s="43">
        <v>19</v>
      </c>
      <c r="B240" s="42" t="s">
        <v>328</v>
      </c>
      <c r="C240" s="41" t="s">
        <v>681</v>
      </c>
      <c r="D240" s="41" t="s">
        <v>329</v>
      </c>
      <c r="E240" s="43"/>
      <c r="F240" s="41" t="s">
        <v>330</v>
      </c>
      <c r="G240" s="41" t="s">
        <v>331</v>
      </c>
      <c r="H240" s="41" t="s">
        <v>332</v>
      </c>
      <c r="I240" s="41">
        <v>28</v>
      </c>
      <c r="J240" s="41">
        <v>35</v>
      </c>
      <c r="K240" s="41">
        <v>55</v>
      </c>
      <c r="L240" s="43"/>
      <c r="M240" s="41" t="s">
        <v>333</v>
      </c>
      <c r="N240" s="15" t="s">
        <v>83</v>
      </c>
      <c r="O240" s="85">
        <v>5000</v>
      </c>
    </row>
    <row r="241" spans="1:15" x14ac:dyDescent="0.25">
      <c r="A241" s="43"/>
      <c r="B241" s="49"/>
      <c r="C241" s="41"/>
      <c r="D241" s="41"/>
      <c r="E241" s="43"/>
      <c r="F241" s="41"/>
      <c r="G241" s="41"/>
      <c r="H241" s="41"/>
      <c r="I241" s="41"/>
      <c r="J241" s="43"/>
      <c r="K241" s="43"/>
      <c r="L241" s="43"/>
      <c r="M241" s="41"/>
      <c r="N241" s="15" t="s">
        <v>86</v>
      </c>
      <c r="O241" s="85"/>
    </row>
    <row r="242" spans="1:15" x14ac:dyDescent="0.25">
      <c r="A242" s="43"/>
      <c r="B242" s="49"/>
      <c r="C242" s="41"/>
      <c r="D242" s="41"/>
      <c r="E242" s="43"/>
      <c r="F242" s="41"/>
      <c r="G242" s="41"/>
      <c r="H242" s="41"/>
      <c r="I242" s="41"/>
      <c r="J242" s="43"/>
      <c r="K242" s="43"/>
      <c r="L242" s="43"/>
      <c r="M242" s="41"/>
      <c r="N242" s="15" t="s">
        <v>87</v>
      </c>
      <c r="O242" s="85"/>
    </row>
    <row r="243" spans="1:15" x14ac:dyDescent="0.25">
      <c r="A243" s="43"/>
      <c r="B243" s="49"/>
      <c r="C243" s="41"/>
      <c r="D243" s="41"/>
      <c r="E243" s="43"/>
      <c r="F243" s="41"/>
      <c r="G243" s="41"/>
      <c r="H243" s="41"/>
      <c r="I243" s="41"/>
      <c r="J243" s="43"/>
      <c r="K243" s="43"/>
      <c r="L243" s="43"/>
      <c r="M243" s="41"/>
      <c r="N243" s="15" t="s">
        <v>79</v>
      </c>
      <c r="O243" s="85"/>
    </row>
    <row r="244" spans="1:15" ht="15.75" customHeight="1" x14ac:dyDescent="0.25">
      <c r="A244" s="43">
        <v>20</v>
      </c>
      <c r="B244" s="42" t="s">
        <v>334</v>
      </c>
      <c r="C244" s="43" t="s">
        <v>682</v>
      </c>
      <c r="D244" s="41" t="s">
        <v>335</v>
      </c>
      <c r="E244" s="43"/>
      <c r="F244" s="41"/>
      <c r="G244" s="41"/>
      <c r="H244" s="41" t="s">
        <v>336</v>
      </c>
      <c r="I244" s="41">
        <v>6</v>
      </c>
      <c r="J244" s="41">
        <v>6</v>
      </c>
      <c r="K244" s="43">
        <v>6</v>
      </c>
      <c r="L244" s="43">
        <v>6</v>
      </c>
      <c r="M244" s="41" t="s">
        <v>337</v>
      </c>
      <c r="N244" s="18" t="s">
        <v>83</v>
      </c>
      <c r="O244" s="85">
        <v>1800</v>
      </c>
    </row>
    <row r="245" spans="1:15" x14ac:dyDescent="0.25">
      <c r="A245" s="43"/>
      <c r="B245" s="42"/>
      <c r="C245" s="43"/>
      <c r="D245" s="41"/>
      <c r="E245" s="43"/>
      <c r="F245" s="41"/>
      <c r="G245" s="41"/>
      <c r="H245" s="41"/>
      <c r="I245" s="41"/>
      <c r="J245" s="41"/>
      <c r="K245" s="43"/>
      <c r="L245" s="43"/>
      <c r="M245" s="41"/>
      <c r="N245" s="18" t="s">
        <v>86</v>
      </c>
      <c r="O245" s="85"/>
    </row>
    <row r="246" spans="1:15" x14ac:dyDescent="0.25">
      <c r="A246" s="43"/>
      <c r="B246" s="42"/>
      <c r="C246" s="43"/>
      <c r="D246" s="41"/>
      <c r="E246" s="43"/>
      <c r="F246" s="41"/>
      <c r="G246" s="41"/>
      <c r="H246" s="41"/>
      <c r="I246" s="41"/>
      <c r="J246" s="41"/>
      <c r="K246" s="43"/>
      <c r="L246" s="43"/>
      <c r="M246" s="41"/>
      <c r="N246" s="18" t="s">
        <v>87</v>
      </c>
      <c r="O246" s="85"/>
    </row>
    <row r="247" spans="1:15" x14ac:dyDescent="0.25">
      <c r="A247" s="43"/>
      <c r="B247" s="42"/>
      <c r="C247" s="43"/>
      <c r="D247" s="41"/>
      <c r="E247" s="43"/>
      <c r="F247" s="41"/>
      <c r="G247" s="41"/>
      <c r="H247" s="41"/>
      <c r="I247" s="41"/>
      <c r="J247" s="41"/>
      <c r="K247" s="43"/>
      <c r="L247" s="43"/>
      <c r="M247" s="41"/>
      <c r="N247" s="18" t="s">
        <v>79</v>
      </c>
      <c r="O247" s="85"/>
    </row>
    <row r="248" spans="1:15" x14ac:dyDescent="0.25">
      <c r="A248" s="43"/>
      <c r="B248" s="42"/>
      <c r="C248" s="43"/>
      <c r="D248" s="41"/>
      <c r="E248" s="43"/>
      <c r="F248" s="41"/>
      <c r="G248" s="41"/>
      <c r="H248" s="41" t="s">
        <v>43</v>
      </c>
      <c r="I248" s="41">
        <v>12</v>
      </c>
      <c r="J248" s="41">
        <v>12</v>
      </c>
      <c r="K248" s="43">
        <v>12</v>
      </c>
      <c r="L248" s="43">
        <v>12</v>
      </c>
      <c r="M248" s="41" t="s">
        <v>338</v>
      </c>
      <c r="N248" s="18" t="s">
        <v>83</v>
      </c>
      <c r="O248" s="86">
        <v>2287</v>
      </c>
    </row>
    <row r="249" spans="1:15" x14ac:dyDescent="0.25">
      <c r="A249" s="43"/>
      <c r="B249" s="42"/>
      <c r="C249" s="43"/>
      <c r="D249" s="41"/>
      <c r="E249" s="43"/>
      <c r="F249" s="41"/>
      <c r="G249" s="41"/>
      <c r="H249" s="41"/>
      <c r="I249" s="41"/>
      <c r="J249" s="41"/>
      <c r="K249" s="43"/>
      <c r="L249" s="43"/>
      <c r="M249" s="41"/>
      <c r="N249" s="15" t="s">
        <v>86</v>
      </c>
      <c r="O249" s="86"/>
    </row>
    <row r="250" spans="1:15" x14ac:dyDescent="0.25">
      <c r="A250" s="43"/>
      <c r="B250" s="42"/>
      <c r="C250" s="43"/>
      <c r="D250" s="41"/>
      <c r="E250" s="43"/>
      <c r="F250" s="41"/>
      <c r="G250" s="41"/>
      <c r="H250" s="41"/>
      <c r="I250" s="41"/>
      <c r="J250" s="41"/>
      <c r="K250" s="43"/>
      <c r="L250" s="43"/>
      <c r="M250" s="41"/>
      <c r="N250" s="15" t="s">
        <v>87</v>
      </c>
      <c r="O250" s="86"/>
    </row>
    <row r="251" spans="1:15" x14ac:dyDescent="0.25">
      <c r="A251" s="43"/>
      <c r="B251" s="42"/>
      <c r="C251" s="43"/>
      <c r="D251" s="41"/>
      <c r="E251" s="43"/>
      <c r="F251" s="41"/>
      <c r="G251" s="41"/>
      <c r="H251" s="41"/>
      <c r="I251" s="41"/>
      <c r="J251" s="41"/>
      <c r="K251" s="43"/>
      <c r="L251" s="43"/>
      <c r="M251" s="41"/>
      <c r="N251" s="15" t="s">
        <v>79</v>
      </c>
      <c r="O251" s="86"/>
    </row>
    <row r="252" spans="1:15" x14ac:dyDescent="0.25">
      <c r="A252" s="43"/>
      <c r="B252" s="42"/>
      <c r="C252" s="43"/>
      <c r="D252" s="41"/>
      <c r="E252" s="43"/>
      <c r="F252" s="41"/>
      <c r="G252" s="41"/>
      <c r="H252" s="41" t="s">
        <v>339</v>
      </c>
      <c r="I252" s="43">
        <v>6</v>
      </c>
      <c r="J252" s="41">
        <v>8</v>
      </c>
      <c r="K252" s="41">
        <v>6</v>
      </c>
      <c r="L252" s="43">
        <v>6</v>
      </c>
      <c r="M252" s="41" t="s">
        <v>340</v>
      </c>
      <c r="N252" s="15" t="s">
        <v>83</v>
      </c>
      <c r="O252" s="84">
        <v>3900</v>
      </c>
    </row>
    <row r="253" spans="1:15" x14ac:dyDescent="0.25">
      <c r="A253" s="43"/>
      <c r="B253" s="42"/>
      <c r="C253" s="43"/>
      <c r="D253" s="41"/>
      <c r="E253" s="43"/>
      <c r="F253" s="41"/>
      <c r="G253" s="41"/>
      <c r="H253" s="41"/>
      <c r="I253" s="43"/>
      <c r="J253" s="41"/>
      <c r="K253" s="41"/>
      <c r="L253" s="43"/>
      <c r="M253" s="41"/>
      <c r="N253" s="18" t="s">
        <v>86</v>
      </c>
      <c r="O253" s="84"/>
    </row>
    <row r="254" spans="1:15" x14ac:dyDescent="0.25">
      <c r="A254" s="43"/>
      <c r="B254" s="42"/>
      <c r="C254" s="43"/>
      <c r="D254" s="41"/>
      <c r="E254" s="43"/>
      <c r="F254" s="41"/>
      <c r="G254" s="41"/>
      <c r="H254" s="41"/>
      <c r="I254" s="43"/>
      <c r="J254" s="41"/>
      <c r="K254" s="41"/>
      <c r="L254" s="43"/>
      <c r="M254" s="41"/>
      <c r="N254" s="18" t="s">
        <v>79</v>
      </c>
      <c r="O254" s="84"/>
    </row>
    <row r="255" spans="1:15" ht="78.75" x14ac:dyDescent="0.25">
      <c r="A255" s="43"/>
      <c r="B255" s="42"/>
      <c r="C255" s="43"/>
      <c r="D255" s="41"/>
      <c r="E255" s="43"/>
      <c r="F255" s="41"/>
      <c r="G255" s="41"/>
      <c r="H255" s="14" t="s">
        <v>341</v>
      </c>
      <c r="I255" s="15">
        <v>1</v>
      </c>
      <c r="J255" s="14">
        <v>1</v>
      </c>
      <c r="K255" s="15">
        <v>1</v>
      </c>
      <c r="L255" s="15">
        <v>1</v>
      </c>
      <c r="M255" s="14" t="s">
        <v>342</v>
      </c>
      <c r="N255" s="18" t="s">
        <v>87</v>
      </c>
      <c r="O255" s="30">
        <v>500</v>
      </c>
    </row>
    <row r="256" spans="1:15" ht="126" x14ac:dyDescent="0.25">
      <c r="A256" s="43"/>
      <c r="B256" s="42"/>
      <c r="C256" s="43"/>
      <c r="D256" s="41"/>
      <c r="E256" s="43"/>
      <c r="F256" s="41"/>
      <c r="G256" s="41"/>
      <c r="H256" s="14" t="s">
        <v>343</v>
      </c>
      <c r="I256" s="15">
        <v>1</v>
      </c>
      <c r="J256" s="14">
        <v>1</v>
      </c>
      <c r="K256" s="15">
        <v>1</v>
      </c>
      <c r="L256" s="15">
        <v>1</v>
      </c>
      <c r="M256" s="14" t="s">
        <v>344</v>
      </c>
      <c r="N256" s="18" t="s">
        <v>83</v>
      </c>
      <c r="O256" s="30">
        <v>2287</v>
      </c>
    </row>
    <row r="257" spans="1:15" ht="94.5" x14ac:dyDescent="0.25">
      <c r="A257" s="43"/>
      <c r="B257" s="42"/>
      <c r="C257" s="43"/>
      <c r="D257" s="41"/>
      <c r="E257" s="43"/>
      <c r="F257" s="41"/>
      <c r="G257" s="41"/>
      <c r="H257" s="14" t="s">
        <v>345</v>
      </c>
      <c r="I257" s="15">
        <v>3</v>
      </c>
      <c r="J257" s="14">
        <v>3</v>
      </c>
      <c r="K257" s="15">
        <v>3</v>
      </c>
      <c r="L257" s="15">
        <v>3</v>
      </c>
      <c r="M257" s="14" t="s">
        <v>346</v>
      </c>
      <c r="N257" s="18" t="s">
        <v>8</v>
      </c>
      <c r="O257" s="30">
        <v>2287</v>
      </c>
    </row>
    <row r="258" spans="1:15" ht="78.75" x14ac:dyDescent="0.25">
      <c r="A258" s="43"/>
      <c r="B258" s="42"/>
      <c r="C258" s="43"/>
      <c r="D258" s="41"/>
      <c r="E258" s="43"/>
      <c r="F258" s="41"/>
      <c r="G258" s="41"/>
      <c r="H258" s="14" t="s">
        <v>347</v>
      </c>
      <c r="I258" s="15">
        <v>3</v>
      </c>
      <c r="J258" s="14">
        <v>3</v>
      </c>
      <c r="K258" s="15">
        <v>3</v>
      </c>
      <c r="L258" s="15">
        <v>3</v>
      </c>
      <c r="M258" s="14" t="s">
        <v>348</v>
      </c>
      <c r="N258" s="15" t="s">
        <v>83</v>
      </c>
      <c r="O258" s="30">
        <v>2287</v>
      </c>
    </row>
    <row r="259" spans="1:15" ht="94.5" x14ac:dyDescent="0.25">
      <c r="A259" s="43"/>
      <c r="B259" s="42"/>
      <c r="C259" s="43"/>
      <c r="D259" s="41"/>
      <c r="E259" s="43"/>
      <c r="F259" s="41"/>
      <c r="G259" s="41"/>
      <c r="H259" s="14" t="s">
        <v>349</v>
      </c>
      <c r="I259" s="15">
        <v>1</v>
      </c>
      <c r="J259" s="14">
        <v>2</v>
      </c>
      <c r="K259" s="15"/>
      <c r="L259" s="15"/>
      <c r="M259" s="14" t="s">
        <v>350</v>
      </c>
      <c r="N259" s="15" t="s">
        <v>86</v>
      </c>
      <c r="O259" s="30">
        <v>2287</v>
      </c>
    </row>
    <row r="260" spans="1:15" x14ac:dyDescent="0.25">
      <c r="A260" s="43"/>
      <c r="B260" s="42"/>
      <c r="C260" s="43"/>
      <c r="D260" s="41"/>
      <c r="E260" s="43"/>
      <c r="F260" s="41"/>
      <c r="G260" s="41"/>
      <c r="H260" s="41" t="s">
        <v>351</v>
      </c>
      <c r="I260" s="43">
        <v>1</v>
      </c>
      <c r="J260" s="41">
        <v>2</v>
      </c>
      <c r="K260" s="43">
        <v>2</v>
      </c>
      <c r="L260" s="43">
        <v>2</v>
      </c>
      <c r="M260" s="41" t="s">
        <v>352</v>
      </c>
      <c r="N260" s="15" t="s">
        <v>83</v>
      </c>
      <c r="O260" s="84">
        <v>2287</v>
      </c>
    </row>
    <row r="261" spans="1:15" x14ac:dyDescent="0.25">
      <c r="A261" s="43"/>
      <c r="B261" s="42"/>
      <c r="C261" s="43"/>
      <c r="D261" s="41"/>
      <c r="E261" s="43"/>
      <c r="F261" s="41"/>
      <c r="G261" s="41"/>
      <c r="H261" s="41"/>
      <c r="I261" s="43"/>
      <c r="J261" s="41"/>
      <c r="K261" s="43"/>
      <c r="L261" s="43"/>
      <c r="M261" s="41"/>
      <c r="N261" s="15" t="s">
        <v>87</v>
      </c>
      <c r="O261" s="84"/>
    </row>
    <row r="262" spans="1:15" x14ac:dyDescent="0.25">
      <c r="A262" s="43"/>
      <c r="B262" s="42"/>
      <c r="C262" s="43"/>
      <c r="D262" s="41"/>
      <c r="E262" s="43"/>
      <c r="F262" s="41"/>
      <c r="G262" s="41"/>
      <c r="H262" s="41"/>
      <c r="I262" s="43"/>
      <c r="J262" s="41"/>
      <c r="K262" s="43"/>
      <c r="L262" s="43"/>
      <c r="M262" s="41"/>
      <c r="N262" s="15" t="s">
        <v>79</v>
      </c>
      <c r="O262" s="84"/>
    </row>
    <row r="263" spans="1:15" x14ac:dyDescent="0.25">
      <c r="A263" s="43"/>
      <c r="B263" s="42"/>
      <c r="C263" s="43"/>
      <c r="D263" s="41"/>
      <c r="E263" s="43"/>
      <c r="F263" s="41"/>
      <c r="G263" s="41"/>
      <c r="H263" s="41" t="s">
        <v>353</v>
      </c>
      <c r="I263" s="43">
        <v>1</v>
      </c>
      <c r="J263" s="41">
        <v>1</v>
      </c>
      <c r="K263" s="43">
        <v>1</v>
      </c>
      <c r="L263" s="43">
        <v>1</v>
      </c>
      <c r="M263" s="41" t="s">
        <v>354</v>
      </c>
      <c r="N263" s="15" t="s">
        <v>87</v>
      </c>
      <c r="O263" s="84">
        <v>2287</v>
      </c>
    </row>
    <row r="264" spans="1:15" x14ac:dyDescent="0.25">
      <c r="A264" s="43"/>
      <c r="B264" s="42"/>
      <c r="C264" s="43"/>
      <c r="D264" s="41"/>
      <c r="E264" s="43"/>
      <c r="F264" s="41"/>
      <c r="G264" s="41"/>
      <c r="H264" s="41"/>
      <c r="I264" s="43"/>
      <c r="J264" s="41"/>
      <c r="K264" s="43"/>
      <c r="L264" s="43"/>
      <c r="M264" s="41"/>
      <c r="N264" s="18" t="s">
        <v>79</v>
      </c>
      <c r="O264" s="84"/>
    </row>
    <row r="265" spans="1:15" x14ac:dyDescent="0.25">
      <c r="A265" s="43"/>
      <c r="B265" s="42"/>
      <c r="C265" s="43"/>
      <c r="D265" s="41"/>
      <c r="E265" s="43"/>
      <c r="F265" s="41"/>
      <c r="G265" s="41"/>
      <c r="H265" s="41" t="s">
        <v>355</v>
      </c>
      <c r="I265" s="43">
        <v>1</v>
      </c>
      <c r="J265" s="41">
        <v>4</v>
      </c>
      <c r="K265" s="43">
        <v>1</v>
      </c>
      <c r="L265" s="41">
        <v>3</v>
      </c>
      <c r="M265" s="41" t="s">
        <v>356</v>
      </c>
      <c r="N265" s="18" t="s">
        <v>83</v>
      </c>
      <c r="O265" s="84">
        <v>11000</v>
      </c>
    </row>
    <row r="266" spans="1:15" x14ac:dyDescent="0.25">
      <c r="A266" s="43"/>
      <c r="B266" s="42"/>
      <c r="C266" s="43"/>
      <c r="D266" s="41"/>
      <c r="E266" s="43"/>
      <c r="F266" s="41"/>
      <c r="G266" s="41"/>
      <c r="H266" s="41"/>
      <c r="I266" s="43"/>
      <c r="J266" s="41"/>
      <c r="K266" s="43"/>
      <c r="L266" s="41"/>
      <c r="M266" s="41"/>
      <c r="N266" s="18" t="s">
        <v>86</v>
      </c>
      <c r="O266" s="84"/>
    </row>
    <row r="267" spans="1:15" x14ac:dyDescent="0.25">
      <c r="A267" s="43"/>
      <c r="B267" s="42"/>
      <c r="C267" s="43"/>
      <c r="D267" s="41"/>
      <c r="E267" s="43"/>
      <c r="F267" s="41"/>
      <c r="G267" s="41"/>
      <c r="H267" s="41"/>
      <c r="I267" s="43"/>
      <c r="J267" s="41"/>
      <c r="K267" s="43"/>
      <c r="L267" s="41"/>
      <c r="M267" s="41"/>
      <c r="N267" s="18" t="s">
        <v>87</v>
      </c>
      <c r="O267" s="84"/>
    </row>
    <row r="268" spans="1:15" x14ac:dyDescent="0.25">
      <c r="A268" s="43"/>
      <c r="B268" s="42"/>
      <c r="C268" s="43"/>
      <c r="D268" s="41"/>
      <c r="E268" s="43"/>
      <c r="F268" s="41"/>
      <c r="G268" s="41"/>
      <c r="H268" s="41"/>
      <c r="I268" s="43"/>
      <c r="J268" s="41"/>
      <c r="K268" s="43"/>
      <c r="L268" s="41"/>
      <c r="M268" s="41"/>
      <c r="N268" s="18" t="s">
        <v>79</v>
      </c>
      <c r="O268" s="84"/>
    </row>
    <row r="269" spans="1:15" x14ac:dyDescent="0.25">
      <c r="A269" s="43"/>
      <c r="B269" s="42"/>
      <c r="C269" s="43"/>
      <c r="D269" s="41"/>
      <c r="E269" s="43"/>
      <c r="F269" s="41"/>
      <c r="G269" s="41"/>
      <c r="H269" s="41" t="s">
        <v>357</v>
      </c>
      <c r="I269" s="43">
        <v>3</v>
      </c>
      <c r="J269" s="41">
        <v>3</v>
      </c>
      <c r="K269" s="43">
        <v>3</v>
      </c>
      <c r="L269" s="43">
        <v>3</v>
      </c>
      <c r="M269" s="41" t="s">
        <v>358</v>
      </c>
      <c r="N269" s="49" t="s">
        <v>8</v>
      </c>
      <c r="O269" s="87">
        <v>2287</v>
      </c>
    </row>
    <row r="270" spans="1:15" x14ac:dyDescent="0.25">
      <c r="A270" s="43"/>
      <c r="B270" s="42"/>
      <c r="C270" s="43"/>
      <c r="D270" s="41"/>
      <c r="E270" s="43"/>
      <c r="F270" s="41"/>
      <c r="G270" s="41"/>
      <c r="H270" s="41"/>
      <c r="I270" s="43"/>
      <c r="J270" s="41"/>
      <c r="K270" s="43"/>
      <c r="L270" s="43"/>
      <c r="M270" s="41"/>
      <c r="N270" s="49"/>
      <c r="O270" s="87">
        <v>2112</v>
      </c>
    </row>
    <row r="271" spans="1:15" x14ac:dyDescent="0.25">
      <c r="A271" s="43"/>
      <c r="B271" s="42"/>
      <c r="C271" s="43"/>
      <c r="D271" s="41"/>
      <c r="E271" s="43"/>
      <c r="F271" s="41"/>
      <c r="G271" s="41"/>
      <c r="H271" s="41"/>
      <c r="I271" s="43"/>
      <c r="J271" s="41"/>
      <c r="K271" s="43"/>
      <c r="L271" s="43"/>
      <c r="M271" s="41"/>
      <c r="N271" s="49"/>
      <c r="O271" s="87">
        <v>2112</v>
      </c>
    </row>
    <row r="272" spans="1:15" x14ac:dyDescent="0.25">
      <c r="A272" s="43"/>
      <c r="B272" s="42"/>
      <c r="C272" s="43"/>
      <c r="D272" s="41"/>
      <c r="E272" s="43"/>
      <c r="F272" s="41"/>
      <c r="G272" s="41"/>
      <c r="H272" s="41" t="s">
        <v>359</v>
      </c>
      <c r="I272" s="43">
        <v>2</v>
      </c>
      <c r="J272" s="41">
        <v>1</v>
      </c>
      <c r="K272" s="43">
        <v>1</v>
      </c>
      <c r="L272" s="43">
        <v>1</v>
      </c>
      <c r="M272" s="41" t="s">
        <v>360</v>
      </c>
      <c r="N272" s="15" t="s">
        <v>9</v>
      </c>
      <c r="O272" s="87">
        <v>2287</v>
      </c>
    </row>
    <row r="273" spans="1:15" x14ac:dyDescent="0.25">
      <c r="A273" s="43"/>
      <c r="B273" s="42"/>
      <c r="C273" s="43"/>
      <c r="D273" s="41"/>
      <c r="E273" s="43"/>
      <c r="F273" s="41"/>
      <c r="G273" s="41"/>
      <c r="H273" s="41"/>
      <c r="I273" s="43"/>
      <c r="J273" s="41"/>
      <c r="K273" s="43"/>
      <c r="L273" s="43"/>
      <c r="M273" s="41"/>
      <c r="N273" s="15" t="s">
        <v>10</v>
      </c>
      <c r="O273" s="87"/>
    </row>
    <row r="274" spans="1:15" ht="47.25" x14ac:dyDescent="0.25">
      <c r="A274" s="43"/>
      <c r="B274" s="42"/>
      <c r="C274" s="43"/>
      <c r="D274" s="41"/>
      <c r="E274" s="43"/>
      <c r="F274" s="41"/>
      <c r="G274" s="41"/>
      <c r="H274" s="14" t="s">
        <v>361</v>
      </c>
      <c r="I274" s="15">
        <v>1</v>
      </c>
      <c r="J274" s="14">
        <v>1</v>
      </c>
      <c r="K274" s="15">
        <v>1</v>
      </c>
      <c r="L274" s="15">
        <v>1</v>
      </c>
      <c r="M274" s="14" t="s">
        <v>362</v>
      </c>
      <c r="N274" s="15" t="s">
        <v>9</v>
      </c>
      <c r="O274" s="30">
        <v>2287</v>
      </c>
    </row>
    <row r="275" spans="1:15" x14ac:dyDescent="0.25">
      <c r="A275" s="43"/>
      <c r="B275" s="42"/>
      <c r="C275" s="43"/>
      <c r="D275" s="41"/>
      <c r="E275" s="43"/>
      <c r="F275" s="41"/>
      <c r="G275" s="41"/>
      <c r="H275" s="41" t="s">
        <v>43</v>
      </c>
      <c r="I275" s="43">
        <v>3</v>
      </c>
      <c r="J275" s="41">
        <v>3</v>
      </c>
      <c r="K275" s="43">
        <v>3</v>
      </c>
      <c r="L275" s="43">
        <v>3</v>
      </c>
      <c r="M275" s="41" t="s">
        <v>363</v>
      </c>
      <c r="N275" s="18" t="s">
        <v>8</v>
      </c>
      <c r="O275" s="84">
        <v>2287</v>
      </c>
    </row>
    <row r="276" spans="1:15" x14ac:dyDescent="0.25">
      <c r="A276" s="43"/>
      <c r="B276" s="42"/>
      <c r="C276" s="43"/>
      <c r="D276" s="41"/>
      <c r="E276" s="43"/>
      <c r="F276" s="41"/>
      <c r="G276" s="41"/>
      <c r="H276" s="41"/>
      <c r="I276" s="43"/>
      <c r="J276" s="41"/>
      <c r="K276" s="43"/>
      <c r="L276" s="43"/>
      <c r="M276" s="41"/>
      <c r="N276" s="18" t="s">
        <v>9</v>
      </c>
      <c r="O276" s="84">
        <v>2112</v>
      </c>
    </row>
    <row r="277" spans="1:15" x14ac:dyDescent="0.25">
      <c r="A277" s="43"/>
      <c r="B277" s="42"/>
      <c r="C277" s="43"/>
      <c r="D277" s="41"/>
      <c r="E277" s="43"/>
      <c r="F277" s="41"/>
      <c r="G277" s="41"/>
      <c r="H277" s="41"/>
      <c r="I277" s="43"/>
      <c r="J277" s="41"/>
      <c r="K277" s="43"/>
      <c r="L277" s="43"/>
      <c r="M277" s="41"/>
      <c r="N277" s="18" t="s">
        <v>79</v>
      </c>
      <c r="O277" s="84">
        <v>2112</v>
      </c>
    </row>
    <row r="278" spans="1:15" ht="63" x14ac:dyDescent="0.25">
      <c r="A278" s="43">
        <v>21</v>
      </c>
      <c r="B278" s="42" t="s">
        <v>364</v>
      </c>
      <c r="C278" s="43" t="s">
        <v>683</v>
      </c>
      <c r="D278" s="42" t="s">
        <v>365</v>
      </c>
      <c r="E278" s="43"/>
      <c r="F278" s="41" t="s">
        <v>330</v>
      </c>
      <c r="G278" s="41" t="s">
        <v>331</v>
      </c>
      <c r="H278" s="14" t="s">
        <v>366</v>
      </c>
      <c r="I278" s="15">
        <v>1</v>
      </c>
      <c r="J278" s="14">
        <v>1</v>
      </c>
      <c r="K278" s="15">
        <v>2</v>
      </c>
      <c r="L278" s="15">
        <v>1</v>
      </c>
      <c r="M278" s="14" t="s">
        <v>367</v>
      </c>
      <c r="N278" s="18" t="s">
        <v>86</v>
      </c>
      <c r="O278" s="30">
        <v>2400000</v>
      </c>
    </row>
    <row r="279" spans="1:15" ht="63" x14ac:dyDescent="0.25">
      <c r="A279" s="43"/>
      <c r="B279" s="42"/>
      <c r="C279" s="43"/>
      <c r="D279" s="42"/>
      <c r="E279" s="43"/>
      <c r="F279" s="41"/>
      <c r="G279" s="41"/>
      <c r="H279" s="14" t="s">
        <v>368</v>
      </c>
      <c r="I279" s="15">
        <v>1</v>
      </c>
      <c r="J279" s="14">
        <v>1</v>
      </c>
      <c r="K279" s="15">
        <v>2</v>
      </c>
      <c r="L279" s="15">
        <v>0</v>
      </c>
      <c r="M279" s="14" t="s">
        <v>369</v>
      </c>
      <c r="N279" s="15" t="s">
        <v>86</v>
      </c>
      <c r="O279" s="30">
        <v>2400000</v>
      </c>
    </row>
    <row r="280" spans="1:15" x14ac:dyDescent="0.25">
      <c r="A280" s="43"/>
      <c r="B280" s="42"/>
      <c r="C280" s="43"/>
      <c r="D280" s="42"/>
      <c r="E280" s="43"/>
      <c r="F280" s="41"/>
      <c r="G280" s="41"/>
      <c r="H280" s="41" t="s">
        <v>370</v>
      </c>
      <c r="I280" s="80">
        <v>1</v>
      </c>
      <c r="J280" s="50">
        <v>1</v>
      </c>
      <c r="K280" s="80">
        <v>2</v>
      </c>
      <c r="L280" s="43"/>
      <c r="M280" s="50" t="s">
        <v>371</v>
      </c>
      <c r="N280" s="18" t="s">
        <v>86</v>
      </c>
      <c r="O280" s="84">
        <v>2287</v>
      </c>
    </row>
    <row r="281" spans="1:15" x14ac:dyDescent="0.25">
      <c r="A281" s="43"/>
      <c r="B281" s="42"/>
      <c r="C281" s="43"/>
      <c r="D281" s="42"/>
      <c r="E281" s="43"/>
      <c r="F281" s="41"/>
      <c r="G281" s="41"/>
      <c r="H281" s="41"/>
      <c r="I281" s="80"/>
      <c r="J281" s="50"/>
      <c r="K281" s="80"/>
      <c r="L281" s="43"/>
      <c r="M281" s="50"/>
      <c r="N281" s="15" t="s">
        <v>87</v>
      </c>
      <c r="O281" s="84">
        <v>2112</v>
      </c>
    </row>
    <row r="282" spans="1:15" ht="31.5" x14ac:dyDescent="0.25">
      <c r="A282" s="43"/>
      <c r="B282" s="42"/>
      <c r="C282" s="43"/>
      <c r="D282" s="42"/>
      <c r="E282" s="43"/>
      <c r="F282" s="41"/>
      <c r="G282" s="41"/>
      <c r="H282" s="14" t="s">
        <v>372</v>
      </c>
      <c r="I282" s="15">
        <v>1</v>
      </c>
      <c r="J282" s="14">
        <v>1</v>
      </c>
      <c r="K282" s="15">
        <v>2</v>
      </c>
      <c r="L282" s="15"/>
      <c r="M282" s="14" t="s">
        <v>373</v>
      </c>
      <c r="N282" s="15" t="s">
        <v>87</v>
      </c>
      <c r="O282" s="30">
        <v>2287</v>
      </c>
    </row>
    <row r="283" spans="1:15" ht="47.25" x14ac:dyDescent="0.25">
      <c r="A283" s="43"/>
      <c r="B283" s="42"/>
      <c r="C283" s="43"/>
      <c r="D283" s="42"/>
      <c r="E283" s="43"/>
      <c r="F283" s="41"/>
      <c r="G283" s="41"/>
      <c r="H283" s="14" t="s">
        <v>359</v>
      </c>
      <c r="I283" s="15">
        <v>1</v>
      </c>
      <c r="J283" s="14">
        <v>1</v>
      </c>
      <c r="K283" s="15">
        <v>2</v>
      </c>
      <c r="L283" s="15"/>
      <c r="M283" s="14" t="s">
        <v>374</v>
      </c>
      <c r="N283" s="15" t="s">
        <v>86</v>
      </c>
      <c r="O283" s="7">
        <v>900</v>
      </c>
    </row>
    <row r="284" spans="1:15" ht="78.75" x14ac:dyDescent="0.25">
      <c r="A284" s="43"/>
      <c r="B284" s="42"/>
      <c r="C284" s="43"/>
      <c r="D284" s="42"/>
      <c r="E284" s="43"/>
      <c r="F284" s="41"/>
      <c r="G284" s="41"/>
      <c r="H284" s="14" t="s">
        <v>375</v>
      </c>
      <c r="I284" s="15">
        <v>5</v>
      </c>
      <c r="J284" s="14">
        <v>4</v>
      </c>
      <c r="K284" s="15">
        <v>5</v>
      </c>
      <c r="L284" s="15"/>
      <c r="M284" s="14" t="s">
        <v>376</v>
      </c>
      <c r="N284" s="18" t="s">
        <v>83</v>
      </c>
      <c r="O284" s="7">
        <v>3240000</v>
      </c>
    </row>
    <row r="285" spans="1:15" ht="63" x14ac:dyDescent="0.25">
      <c r="A285" s="43"/>
      <c r="B285" s="42"/>
      <c r="C285" s="43"/>
      <c r="D285" s="42"/>
      <c r="E285" s="43"/>
      <c r="F285" s="41"/>
      <c r="G285" s="41"/>
      <c r="H285" s="14" t="s">
        <v>375</v>
      </c>
      <c r="I285" s="15">
        <v>10</v>
      </c>
      <c r="J285" s="14">
        <v>10</v>
      </c>
      <c r="K285" s="15">
        <v>0</v>
      </c>
      <c r="L285" s="15">
        <v>4</v>
      </c>
      <c r="M285" s="14" t="s">
        <v>377</v>
      </c>
      <c r="N285" s="18" t="s">
        <v>83</v>
      </c>
      <c r="O285" s="7">
        <v>5400000</v>
      </c>
    </row>
    <row r="286" spans="1:15" ht="63" x14ac:dyDescent="0.25">
      <c r="A286" s="43"/>
      <c r="B286" s="42"/>
      <c r="C286" s="43"/>
      <c r="D286" s="42"/>
      <c r="E286" s="43"/>
      <c r="F286" s="41"/>
      <c r="G286" s="41"/>
      <c r="H286" s="14" t="s">
        <v>375</v>
      </c>
      <c r="I286" s="15">
        <v>5</v>
      </c>
      <c r="J286" s="14">
        <v>10</v>
      </c>
      <c r="K286" s="15">
        <v>0</v>
      </c>
      <c r="L286" s="15">
        <v>4</v>
      </c>
      <c r="M286" s="14" t="s">
        <v>378</v>
      </c>
      <c r="N286" s="18" t="s">
        <v>87</v>
      </c>
      <c r="O286" s="7">
        <v>5280000</v>
      </c>
    </row>
    <row r="287" spans="1:15" x14ac:dyDescent="0.25">
      <c r="A287" s="43">
        <v>22</v>
      </c>
      <c r="B287" s="42" t="s">
        <v>379</v>
      </c>
      <c r="C287" s="43" t="s">
        <v>684</v>
      </c>
      <c r="D287" s="42" t="s">
        <v>380</v>
      </c>
      <c r="E287" s="43"/>
      <c r="F287" s="41" t="s">
        <v>330</v>
      </c>
      <c r="G287" s="41" t="s">
        <v>331</v>
      </c>
      <c r="H287" s="41" t="s">
        <v>359</v>
      </c>
      <c r="I287" s="43"/>
      <c r="J287" s="41">
        <v>6</v>
      </c>
      <c r="K287" s="43"/>
      <c r="L287" s="43"/>
      <c r="M287" s="41" t="s">
        <v>381</v>
      </c>
      <c r="N287" s="15" t="s">
        <v>83</v>
      </c>
      <c r="O287" s="74">
        <v>4150</v>
      </c>
    </row>
    <row r="288" spans="1:15" x14ac:dyDescent="0.25">
      <c r="A288" s="43"/>
      <c r="B288" s="42"/>
      <c r="C288" s="43"/>
      <c r="D288" s="42"/>
      <c r="E288" s="43"/>
      <c r="F288" s="41"/>
      <c r="G288" s="41"/>
      <c r="H288" s="41"/>
      <c r="I288" s="43"/>
      <c r="J288" s="41"/>
      <c r="K288" s="43"/>
      <c r="L288" s="43"/>
      <c r="M288" s="41"/>
      <c r="N288" s="15" t="s">
        <v>86</v>
      </c>
      <c r="O288" s="74"/>
    </row>
    <row r="289" spans="1:15" x14ac:dyDescent="0.25">
      <c r="A289" s="43"/>
      <c r="B289" s="42"/>
      <c r="C289" s="43"/>
      <c r="D289" s="42"/>
      <c r="E289" s="43"/>
      <c r="F289" s="41"/>
      <c r="G289" s="41"/>
      <c r="H289" s="41"/>
      <c r="I289" s="43"/>
      <c r="J289" s="41"/>
      <c r="K289" s="43"/>
      <c r="L289" s="43"/>
      <c r="M289" s="41"/>
      <c r="N289" s="15" t="s">
        <v>87</v>
      </c>
      <c r="O289" s="74"/>
    </row>
    <row r="290" spans="1:15" x14ac:dyDescent="0.25">
      <c r="A290" s="43">
        <v>23</v>
      </c>
      <c r="B290" s="42" t="s">
        <v>382</v>
      </c>
      <c r="C290" s="42" t="s">
        <v>685</v>
      </c>
      <c r="D290" s="42" t="s">
        <v>383</v>
      </c>
      <c r="E290" s="49"/>
      <c r="F290" s="42" t="s">
        <v>384</v>
      </c>
      <c r="G290" s="41" t="s">
        <v>331</v>
      </c>
      <c r="H290" s="42" t="s">
        <v>385</v>
      </c>
      <c r="I290" s="42" t="s">
        <v>386</v>
      </c>
      <c r="J290" s="42" t="s">
        <v>387</v>
      </c>
      <c r="K290" s="42" t="s">
        <v>387</v>
      </c>
      <c r="L290" s="49"/>
      <c r="M290" s="42" t="s">
        <v>388</v>
      </c>
      <c r="N290" s="18" t="s">
        <v>83</v>
      </c>
      <c r="O290" s="87">
        <v>3872.68</v>
      </c>
    </row>
    <row r="291" spans="1:15" x14ac:dyDescent="0.25">
      <c r="A291" s="43"/>
      <c r="B291" s="42"/>
      <c r="C291" s="42"/>
      <c r="D291" s="42"/>
      <c r="E291" s="49"/>
      <c r="F291" s="42"/>
      <c r="G291" s="41"/>
      <c r="H291" s="42"/>
      <c r="I291" s="49"/>
      <c r="J291" s="49"/>
      <c r="K291" s="49"/>
      <c r="L291" s="49"/>
      <c r="M291" s="42"/>
      <c r="N291" s="18" t="s">
        <v>86</v>
      </c>
      <c r="O291" s="87"/>
    </row>
    <row r="292" spans="1:15" x14ac:dyDescent="0.25">
      <c r="A292" s="43"/>
      <c r="B292" s="42"/>
      <c r="C292" s="42"/>
      <c r="D292" s="42"/>
      <c r="E292" s="49"/>
      <c r="F292" s="42"/>
      <c r="G292" s="41"/>
      <c r="H292" s="42"/>
      <c r="I292" s="49"/>
      <c r="J292" s="49"/>
      <c r="K292" s="49"/>
      <c r="L292" s="49"/>
      <c r="M292" s="42"/>
      <c r="N292" s="18" t="s">
        <v>87</v>
      </c>
      <c r="O292" s="87"/>
    </row>
    <row r="293" spans="1:15" x14ac:dyDescent="0.25">
      <c r="A293" s="43"/>
      <c r="B293" s="42"/>
      <c r="C293" s="42"/>
      <c r="D293" s="42"/>
      <c r="E293" s="49"/>
      <c r="F293" s="42"/>
      <c r="G293" s="41"/>
      <c r="H293" s="42"/>
      <c r="I293" s="49"/>
      <c r="J293" s="49"/>
      <c r="K293" s="49"/>
      <c r="L293" s="49"/>
      <c r="M293" s="42"/>
      <c r="N293" s="18" t="s">
        <v>79</v>
      </c>
      <c r="O293" s="87"/>
    </row>
    <row r="294" spans="1:15" x14ac:dyDescent="0.25">
      <c r="A294" s="43"/>
      <c r="B294" s="42"/>
      <c r="C294" s="42"/>
      <c r="D294" s="42"/>
      <c r="E294" s="49"/>
      <c r="F294" s="42"/>
      <c r="G294" s="41"/>
      <c r="H294" s="49"/>
      <c r="I294" s="49"/>
      <c r="J294" s="49"/>
      <c r="K294" s="49"/>
      <c r="L294" s="49"/>
      <c r="M294" s="42" t="s">
        <v>389</v>
      </c>
      <c r="N294" s="18" t="s">
        <v>83</v>
      </c>
      <c r="O294" s="87">
        <v>3872.68</v>
      </c>
    </row>
    <row r="295" spans="1:15" x14ac:dyDescent="0.25">
      <c r="A295" s="43"/>
      <c r="B295" s="42"/>
      <c r="C295" s="42"/>
      <c r="D295" s="42"/>
      <c r="E295" s="49"/>
      <c r="F295" s="42"/>
      <c r="G295" s="41"/>
      <c r="H295" s="49"/>
      <c r="I295" s="49"/>
      <c r="J295" s="49"/>
      <c r="K295" s="49"/>
      <c r="L295" s="49"/>
      <c r="M295" s="42"/>
      <c r="N295" s="18" t="s">
        <v>86</v>
      </c>
      <c r="O295" s="87"/>
    </row>
    <row r="296" spans="1:15" x14ac:dyDescent="0.25">
      <c r="A296" s="43"/>
      <c r="B296" s="42"/>
      <c r="C296" s="42"/>
      <c r="D296" s="42"/>
      <c r="E296" s="49"/>
      <c r="F296" s="42"/>
      <c r="G296" s="41"/>
      <c r="H296" s="49"/>
      <c r="I296" s="49"/>
      <c r="J296" s="49"/>
      <c r="K296" s="49"/>
      <c r="L296" s="49"/>
      <c r="M296" s="42"/>
      <c r="N296" s="18" t="s">
        <v>87</v>
      </c>
      <c r="O296" s="87"/>
    </row>
    <row r="297" spans="1:15" x14ac:dyDescent="0.25">
      <c r="A297" s="43"/>
      <c r="B297" s="42"/>
      <c r="C297" s="42"/>
      <c r="D297" s="42"/>
      <c r="E297" s="49"/>
      <c r="F297" s="42"/>
      <c r="G297" s="41"/>
      <c r="H297" s="49"/>
      <c r="I297" s="49"/>
      <c r="J297" s="49"/>
      <c r="K297" s="49"/>
      <c r="L297" s="49"/>
      <c r="M297" s="42"/>
      <c r="N297" s="18" t="s">
        <v>79</v>
      </c>
      <c r="O297" s="87"/>
    </row>
    <row r="298" spans="1:15" ht="78.75" x14ac:dyDescent="0.25">
      <c r="A298" s="43"/>
      <c r="B298" s="42"/>
      <c r="C298" s="42"/>
      <c r="D298" s="42"/>
      <c r="E298" s="49"/>
      <c r="F298" s="42"/>
      <c r="G298" s="41"/>
      <c r="H298" s="18"/>
      <c r="I298" s="18"/>
      <c r="J298" s="18"/>
      <c r="K298" s="18"/>
      <c r="L298" s="18"/>
      <c r="M298" s="16" t="s">
        <v>390</v>
      </c>
      <c r="N298" s="18" t="s">
        <v>83</v>
      </c>
      <c r="O298" s="31">
        <v>3872.68</v>
      </c>
    </row>
    <row r="299" spans="1:15" x14ac:dyDescent="0.25">
      <c r="A299" s="43"/>
      <c r="B299" s="42"/>
      <c r="C299" s="42"/>
      <c r="D299" s="42"/>
      <c r="E299" s="49"/>
      <c r="F299" s="42"/>
      <c r="G299" s="41"/>
      <c r="H299" s="49"/>
      <c r="I299" s="49"/>
      <c r="J299" s="49"/>
      <c r="K299" s="49"/>
      <c r="L299" s="49"/>
      <c r="M299" s="42" t="s">
        <v>391</v>
      </c>
      <c r="N299" s="18" t="s">
        <v>83</v>
      </c>
      <c r="O299" s="87">
        <v>3872.68</v>
      </c>
    </row>
    <row r="300" spans="1:15" x14ac:dyDescent="0.25">
      <c r="A300" s="43"/>
      <c r="B300" s="42"/>
      <c r="C300" s="42"/>
      <c r="D300" s="42"/>
      <c r="E300" s="49"/>
      <c r="F300" s="42"/>
      <c r="G300" s="41"/>
      <c r="H300" s="49"/>
      <c r="I300" s="49"/>
      <c r="J300" s="49"/>
      <c r="K300" s="49"/>
      <c r="L300" s="49"/>
      <c r="M300" s="42"/>
      <c r="N300" s="18" t="s">
        <v>86</v>
      </c>
      <c r="O300" s="87"/>
    </row>
    <row r="301" spans="1:15" x14ac:dyDescent="0.25">
      <c r="A301" s="43"/>
      <c r="B301" s="42"/>
      <c r="C301" s="42"/>
      <c r="D301" s="42"/>
      <c r="E301" s="49"/>
      <c r="F301" s="42"/>
      <c r="G301" s="41"/>
      <c r="H301" s="49"/>
      <c r="I301" s="49"/>
      <c r="J301" s="49"/>
      <c r="K301" s="49"/>
      <c r="L301" s="49"/>
      <c r="M301" s="42"/>
      <c r="N301" s="18" t="s">
        <v>87</v>
      </c>
      <c r="O301" s="87"/>
    </row>
    <row r="302" spans="1:15" x14ac:dyDescent="0.25">
      <c r="A302" s="43"/>
      <c r="B302" s="42"/>
      <c r="C302" s="42"/>
      <c r="D302" s="42"/>
      <c r="E302" s="49"/>
      <c r="F302" s="42"/>
      <c r="G302" s="41"/>
      <c r="H302" s="49"/>
      <c r="I302" s="49"/>
      <c r="J302" s="49"/>
      <c r="K302" s="49"/>
      <c r="L302" s="49"/>
      <c r="M302" s="42"/>
      <c r="N302" s="18" t="s">
        <v>79</v>
      </c>
      <c r="O302" s="87"/>
    </row>
    <row r="303" spans="1:15" x14ac:dyDescent="0.25">
      <c r="A303" s="43"/>
      <c r="B303" s="42"/>
      <c r="C303" s="42"/>
      <c r="D303" s="42"/>
      <c r="E303" s="49"/>
      <c r="F303" s="42"/>
      <c r="G303" s="41"/>
      <c r="H303" s="49"/>
      <c r="I303" s="49"/>
      <c r="J303" s="49"/>
      <c r="K303" s="49"/>
      <c r="L303" s="49"/>
      <c r="M303" s="42" t="s">
        <v>392</v>
      </c>
      <c r="N303" s="18" t="s">
        <v>83</v>
      </c>
      <c r="O303" s="87">
        <v>3872.68</v>
      </c>
    </row>
    <row r="304" spans="1:15" x14ac:dyDescent="0.25">
      <c r="A304" s="43"/>
      <c r="B304" s="42"/>
      <c r="C304" s="42"/>
      <c r="D304" s="42"/>
      <c r="E304" s="49"/>
      <c r="F304" s="42"/>
      <c r="G304" s="41"/>
      <c r="H304" s="49"/>
      <c r="I304" s="49"/>
      <c r="J304" s="49"/>
      <c r="K304" s="49"/>
      <c r="L304" s="49"/>
      <c r="M304" s="42"/>
      <c r="N304" s="18" t="s">
        <v>86</v>
      </c>
      <c r="O304" s="87"/>
    </row>
    <row r="305" spans="1:15" x14ac:dyDescent="0.25">
      <c r="A305" s="43"/>
      <c r="B305" s="42"/>
      <c r="C305" s="42"/>
      <c r="D305" s="42"/>
      <c r="E305" s="49"/>
      <c r="F305" s="42"/>
      <c r="G305" s="41"/>
      <c r="H305" s="49"/>
      <c r="I305" s="49"/>
      <c r="J305" s="49"/>
      <c r="K305" s="49"/>
      <c r="L305" s="49"/>
      <c r="M305" s="42"/>
      <c r="N305" s="18" t="s">
        <v>87</v>
      </c>
      <c r="O305" s="87"/>
    </row>
    <row r="306" spans="1:15" x14ac:dyDescent="0.25">
      <c r="A306" s="43"/>
      <c r="B306" s="42"/>
      <c r="C306" s="42"/>
      <c r="D306" s="42"/>
      <c r="E306" s="49"/>
      <c r="F306" s="42"/>
      <c r="G306" s="41"/>
      <c r="H306" s="49"/>
      <c r="I306" s="49"/>
      <c r="J306" s="42"/>
      <c r="K306" s="49"/>
      <c r="L306" s="49"/>
      <c r="M306" s="42" t="s">
        <v>393</v>
      </c>
      <c r="N306" s="18" t="s">
        <v>83</v>
      </c>
      <c r="O306" s="87">
        <v>3872.68</v>
      </c>
    </row>
    <row r="307" spans="1:15" x14ac:dyDescent="0.25">
      <c r="A307" s="43"/>
      <c r="B307" s="42"/>
      <c r="C307" s="42"/>
      <c r="D307" s="42"/>
      <c r="E307" s="49"/>
      <c r="F307" s="42"/>
      <c r="G307" s="41"/>
      <c r="H307" s="49"/>
      <c r="I307" s="49"/>
      <c r="J307" s="42"/>
      <c r="K307" s="49"/>
      <c r="L307" s="49"/>
      <c r="M307" s="42"/>
      <c r="N307" s="18" t="s">
        <v>86</v>
      </c>
      <c r="O307" s="87"/>
    </row>
    <row r="308" spans="1:15" x14ac:dyDescent="0.25">
      <c r="A308" s="43"/>
      <c r="B308" s="42"/>
      <c r="C308" s="42"/>
      <c r="D308" s="42"/>
      <c r="E308" s="49"/>
      <c r="F308" s="42"/>
      <c r="G308" s="41"/>
      <c r="H308" s="49"/>
      <c r="I308" s="49"/>
      <c r="J308" s="42"/>
      <c r="K308" s="49"/>
      <c r="L308" s="49"/>
      <c r="M308" s="42"/>
      <c r="N308" s="18" t="s">
        <v>87</v>
      </c>
      <c r="O308" s="87"/>
    </row>
    <row r="309" spans="1:15" x14ac:dyDescent="0.25">
      <c r="A309" s="43"/>
      <c r="B309" s="42"/>
      <c r="C309" s="42"/>
      <c r="D309" s="42"/>
      <c r="E309" s="49"/>
      <c r="F309" s="42"/>
      <c r="G309" s="41"/>
      <c r="H309" s="49"/>
      <c r="I309" s="49"/>
      <c r="J309" s="42"/>
      <c r="K309" s="49"/>
      <c r="L309" s="49"/>
      <c r="M309" s="42"/>
      <c r="N309" s="18" t="s">
        <v>79</v>
      </c>
      <c r="O309" s="87"/>
    </row>
    <row r="310" spans="1:15" x14ac:dyDescent="0.25">
      <c r="A310" s="43">
        <v>24</v>
      </c>
      <c r="B310" s="42" t="s">
        <v>394</v>
      </c>
      <c r="C310" s="49" t="s">
        <v>686</v>
      </c>
      <c r="D310" s="42" t="s">
        <v>395</v>
      </c>
      <c r="E310" s="49"/>
      <c r="F310" s="42"/>
      <c r="G310" s="41" t="s">
        <v>331</v>
      </c>
      <c r="H310" s="42" t="s">
        <v>725</v>
      </c>
      <c r="I310" s="49">
        <v>2</v>
      </c>
      <c r="J310" s="49">
        <v>2</v>
      </c>
      <c r="K310" s="49">
        <v>2</v>
      </c>
      <c r="L310" s="49">
        <v>2</v>
      </c>
      <c r="M310" s="42" t="s">
        <v>396</v>
      </c>
      <c r="N310" s="18" t="s">
        <v>86</v>
      </c>
      <c r="O310" s="87">
        <v>3872.68</v>
      </c>
    </row>
    <row r="311" spans="1:15" x14ac:dyDescent="0.25">
      <c r="A311" s="43"/>
      <c r="B311" s="42"/>
      <c r="C311" s="49"/>
      <c r="D311" s="42"/>
      <c r="E311" s="49"/>
      <c r="F311" s="42"/>
      <c r="G311" s="41"/>
      <c r="H311" s="42"/>
      <c r="I311" s="49"/>
      <c r="J311" s="49"/>
      <c r="K311" s="49"/>
      <c r="L311" s="49"/>
      <c r="M311" s="42"/>
      <c r="N311" s="18" t="s">
        <v>79</v>
      </c>
      <c r="O311" s="87"/>
    </row>
    <row r="312" spans="1:15" x14ac:dyDescent="0.25">
      <c r="A312" s="43"/>
      <c r="B312" s="42"/>
      <c r="C312" s="49"/>
      <c r="D312" s="42"/>
      <c r="E312" s="49"/>
      <c r="F312" s="42"/>
      <c r="G312" s="41"/>
      <c r="H312" s="42"/>
      <c r="I312" s="49">
        <v>11</v>
      </c>
      <c r="J312" s="49">
        <v>12</v>
      </c>
      <c r="K312" s="49">
        <v>12</v>
      </c>
      <c r="L312" s="49">
        <v>12</v>
      </c>
      <c r="M312" s="42" t="s">
        <v>397</v>
      </c>
      <c r="N312" s="18" t="s">
        <v>83</v>
      </c>
      <c r="O312" s="87">
        <v>3872.68</v>
      </c>
    </row>
    <row r="313" spans="1:15" x14ac:dyDescent="0.25">
      <c r="A313" s="43"/>
      <c r="B313" s="42"/>
      <c r="C313" s="49"/>
      <c r="D313" s="42"/>
      <c r="E313" s="49"/>
      <c r="F313" s="42"/>
      <c r="G313" s="41"/>
      <c r="H313" s="42"/>
      <c r="I313" s="49"/>
      <c r="J313" s="49"/>
      <c r="K313" s="49"/>
      <c r="L313" s="49"/>
      <c r="M313" s="42"/>
      <c r="N313" s="18" t="s">
        <v>86</v>
      </c>
      <c r="O313" s="87"/>
    </row>
    <row r="314" spans="1:15" x14ac:dyDescent="0.25">
      <c r="A314" s="43"/>
      <c r="B314" s="42"/>
      <c r="C314" s="49"/>
      <c r="D314" s="42"/>
      <c r="E314" s="49"/>
      <c r="F314" s="42"/>
      <c r="G314" s="41"/>
      <c r="H314" s="42"/>
      <c r="I314" s="49"/>
      <c r="J314" s="49"/>
      <c r="K314" s="49"/>
      <c r="L314" s="49"/>
      <c r="M314" s="42"/>
      <c r="N314" s="18" t="s">
        <v>87</v>
      </c>
      <c r="O314" s="87"/>
    </row>
    <row r="315" spans="1:15" x14ac:dyDescent="0.25">
      <c r="A315" s="43"/>
      <c r="B315" s="42"/>
      <c r="C315" s="49"/>
      <c r="D315" s="42"/>
      <c r="E315" s="49"/>
      <c r="F315" s="42"/>
      <c r="G315" s="41"/>
      <c r="H315" s="42"/>
      <c r="I315" s="49"/>
      <c r="J315" s="49"/>
      <c r="K315" s="49"/>
      <c r="L315" s="49"/>
      <c r="M315" s="42"/>
      <c r="N315" s="18" t="s">
        <v>79</v>
      </c>
      <c r="O315" s="87"/>
    </row>
    <row r="316" spans="1:15" ht="31.5" x14ac:dyDescent="0.25">
      <c r="A316" s="43"/>
      <c r="B316" s="42"/>
      <c r="C316" s="49"/>
      <c r="D316" s="42"/>
      <c r="E316" s="49"/>
      <c r="F316" s="42"/>
      <c r="G316" s="41"/>
      <c r="H316" s="42"/>
      <c r="I316" s="18">
        <v>1</v>
      </c>
      <c r="J316" s="18">
        <v>1</v>
      </c>
      <c r="K316" s="18">
        <v>1</v>
      </c>
      <c r="L316" s="18">
        <v>1</v>
      </c>
      <c r="M316" s="16" t="s">
        <v>398</v>
      </c>
      <c r="N316" s="18" t="s">
        <v>79</v>
      </c>
      <c r="O316" s="31">
        <v>3872.68</v>
      </c>
    </row>
    <row r="317" spans="1:15" x14ac:dyDescent="0.25">
      <c r="A317" s="43">
        <v>25</v>
      </c>
      <c r="B317" s="42" t="s">
        <v>399</v>
      </c>
      <c r="C317" s="49" t="s">
        <v>687</v>
      </c>
      <c r="D317" s="42" t="s">
        <v>400</v>
      </c>
      <c r="E317" s="49"/>
      <c r="F317" s="42" t="s">
        <v>401</v>
      </c>
      <c r="G317" s="41" t="s">
        <v>331</v>
      </c>
      <c r="H317" s="49"/>
      <c r="I317" s="42" t="s">
        <v>402</v>
      </c>
      <c r="J317" s="42" t="s">
        <v>403</v>
      </c>
      <c r="K317" s="42" t="s">
        <v>404</v>
      </c>
      <c r="L317" s="42" t="s">
        <v>404</v>
      </c>
      <c r="M317" s="42" t="s">
        <v>405</v>
      </c>
      <c r="N317" s="18" t="s">
        <v>83</v>
      </c>
      <c r="O317" s="84">
        <v>2100</v>
      </c>
    </row>
    <row r="318" spans="1:15" x14ac:dyDescent="0.25">
      <c r="A318" s="43"/>
      <c r="B318" s="42"/>
      <c r="C318" s="49"/>
      <c r="D318" s="42"/>
      <c r="E318" s="49"/>
      <c r="F318" s="42"/>
      <c r="G318" s="41"/>
      <c r="H318" s="49"/>
      <c r="I318" s="42"/>
      <c r="J318" s="42"/>
      <c r="K318" s="42"/>
      <c r="L318" s="42"/>
      <c r="M318" s="42"/>
      <c r="N318" s="18" t="s">
        <v>86</v>
      </c>
      <c r="O318" s="84"/>
    </row>
    <row r="319" spans="1:15" x14ac:dyDescent="0.25">
      <c r="A319" s="43"/>
      <c r="B319" s="42"/>
      <c r="C319" s="49"/>
      <c r="D319" s="42"/>
      <c r="E319" s="49"/>
      <c r="F319" s="42"/>
      <c r="G319" s="41"/>
      <c r="H319" s="49"/>
      <c r="I319" s="42"/>
      <c r="J319" s="42"/>
      <c r="K319" s="42"/>
      <c r="L319" s="42"/>
      <c r="M319" s="42"/>
      <c r="N319" s="18" t="s">
        <v>87</v>
      </c>
      <c r="O319" s="84"/>
    </row>
    <row r="320" spans="1:15" x14ac:dyDescent="0.25">
      <c r="A320" s="43"/>
      <c r="B320" s="42"/>
      <c r="C320" s="49"/>
      <c r="D320" s="42"/>
      <c r="E320" s="49"/>
      <c r="F320" s="42"/>
      <c r="G320" s="41"/>
      <c r="H320" s="49"/>
      <c r="I320" s="42"/>
      <c r="J320" s="42"/>
      <c r="K320" s="42"/>
      <c r="L320" s="42"/>
      <c r="M320" s="42"/>
      <c r="N320" s="18" t="s">
        <v>79</v>
      </c>
      <c r="O320" s="84"/>
    </row>
    <row r="321" spans="1:15" x14ac:dyDescent="0.25">
      <c r="A321" s="43"/>
      <c r="B321" s="42"/>
      <c r="C321" s="49"/>
      <c r="D321" s="42"/>
      <c r="E321" s="49"/>
      <c r="F321" s="42"/>
      <c r="G321" s="41"/>
      <c r="H321" s="49"/>
      <c r="I321" s="49"/>
      <c r="J321" s="49"/>
      <c r="K321" s="49"/>
      <c r="L321" s="49"/>
      <c r="M321" s="42" t="s">
        <v>406</v>
      </c>
      <c r="N321" s="18" t="s">
        <v>86</v>
      </c>
      <c r="O321" s="84">
        <v>2100</v>
      </c>
    </row>
    <row r="322" spans="1:15" x14ac:dyDescent="0.25">
      <c r="A322" s="43"/>
      <c r="B322" s="42"/>
      <c r="C322" s="49"/>
      <c r="D322" s="42"/>
      <c r="E322" s="49"/>
      <c r="F322" s="42"/>
      <c r="G322" s="41"/>
      <c r="H322" s="49"/>
      <c r="I322" s="49"/>
      <c r="J322" s="49"/>
      <c r="K322" s="49"/>
      <c r="L322" s="49"/>
      <c r="M322" s="42"/>
      <c r="N322" s="18" t="s">
        <v>87</v>
      </c>
      <c r="O322" s="84"/>
    </row>
    <row r="323" spans="1:15" x14ac:dyDescent="0.25">
      <c r="A323" s="43"/>
      <c r="B323" s="42"/>
      <c r="C323" s="49"/>
      <c r="D323" s="42"/>
      <c r="E323" s="49"/>
      <c r="F323" s="42"/>
      <c r="G323" s="41"/>
      <c r="H323" s="49"/>
      <c r="I323" s="49"/>
      <c r="J323" s="49"/>
      <c r="K323" s="49"/>
      <c r="L323" s="49"/>
      <c r="M323" s="42"/>
      <c r="N323" s="18" t="s">
        <v>79</v>
      </c>
      <c r="O323" s="84"/>
    </row>
    <row r="324" spans="1:15" x14ac:dyDescent="0.25">
      <c r="A324" s="43"/>
      <c r="B324" s="42"/>
      <c r="C324" s="49"/>
      <c r="D324" s="42"/>
      <c r="E324" s="49"/>
      <c r="F324" s="42"/>
      <c r="G324" s="41"/>
      <c r="H324" s="49"/>
      <c r="I324" s="49"/>
      <c r="J324" s="49"/>
      <c r="K324" s="49"/>
      <c r="L324" s="49"/>
      <c r="M324" s="42" t="s">
        <v>407</v>
      </c>
      <c r="N324" s="18" t="s">
        <v>86</v>
      </c>
      <c r="O324" s="84">
        <v>2100</v>
      </c>
    </row>
    <row r="325" spans="1:15" x14ac:dyDescent="0.25">
      <c r="A325" s="43"/>
      <c r="B325" s="42"/>
      <c r="C325" s="49"/>
      <c r="D325" s="42"/>
      <c r="E325" s="49"/>
      <c r="F325" s="42"/>
      <c r="G325" s="41"/>
      <c r="H325" s="49"/>
      <c r="I325" s="49"/>
      <c r="J325" s="49"/>
      <c r="K325" s="49"/>
      <c r="L325" s="49"/>
      <c r="M325" s="42"/>
      <c r="N325" s="18" t="s">
        <v>87</v>
      </c>
      <c r="O325" s="84"/>
    </row>
    <row r="326" spans="1:15" x14ac:dyDescent="0.25">
      <c r="A326" s="43"/>
      <c r="B326" s="42"/>
      <c r="C326" s="49"/>
      <c r="D326" s="42"/>
      <c r="E326" s="49"/>
      <c r="F326" s="42"/>
      <c r="G326" s="41"/>
      <c r="H326" s="49"/>
      <c r="I326" s="49"/>
      <c r="J326" s="49"/>
      <c r="K326" s="49"/>
      <c r="L326" s="49"/>
      <c r="M326" s="42"/>
      <c r="N326" s="18" t="s">
        <v>79</v>
      </c>
      <c r="O326" s="84"/>
    </row>
    <row r="327" spans="1:15" x14ac:dyDescent="0.25">
      <c r="A327" s="43"/>
      <c r="B327" s="42"/>
      <c r="C327" s="49"/>
      <c r="D327" s="42"/>
      <c r="E327" s="49"/>
      <c r="F327" s="42"/>
      <c r="G327" s="41"/>
      <c r="H327" s="49"/>
      <c r="I327" s="49"/>
      <c r="J327" s="49"/>
      <c r="K327" s="49"/>
      <c r="L327" s="49"/>
      <c r="M327" s="42" t="s">
        <v>408</v>
      </c>
      <c r="N327" s="18" t="s">
        <v>83</v>
      </c>
      <c r="O327" s="84">
        <v>2100</v>
      </c>
    </row>
    <row r="328" spans="1:15" x14ac:dyDescent="0.25">
      <c r="A328" s="43"/>
      <c r="B328" s="42"/>
      <c r="C328" s="49"/>
      <c r="D328" s="42"/>
      <c r="E328" s="49"/>
      <c r="F328" s="42"/>
      <c r="G328" s="41"/>
      <c r="H328" s="49"/>
      <c r="I328" s="49"/>
      <c r="J328" s="49"/>
      <c r="K328" s="49"/>
      <c r="L328" s="49"/>
      <c r="M328" s="42"/>
      <c r="N328" s="18" t="s">
        <v>86</v>
      </c>
      <c r="O328" s="84"/>
    </row>
    <row r="329" spans="1:15" x14ac:dyDescent="0.25">
      <c r="A329" s="43"/>
      <c r="B329" s="42"/>
      <c r="C329" s="49"/>
      <c r="D329" s="42"/>
      <c r="E329" s="49"/>
      <c r="F329" s="42"/>
      <c r="G329" s="41"/>
      <c r="H329" s="49"/>
      <c r="I329" s="49"/>
      <c r="J329" s="49"/>
      <c r="K329" s="49"/>
      <c r="L329" s="49"/>
      <c r="M329" s="42"/>
      <c r="N329" s="18" t="s">
        <v>87</v>
      </c>
      <c r="O329" s="84"/>
    </row>
    <row r="330" spans="1:15" x14ac:dyDescent="0.25">
      <c r="A330" s="43"/>
      <c r="B330" s="42"/>
      <c r="C330" s="49"/>
      <c r="D330" s="42"/>
      <c r="E330" s="49"/>
      <c r="F330" s="42"/>
      <c r="G330" s="41"/>
      <c r="H330" s="49"/>
      <c r="I330" s="49"/>
      <c r="J330" s="49"/>
      <c r="K330" s="49"/>
      <c r="L330" s="49"/>
      <c r="M330" s="42"/>
      <c r="N330" s="18" t="s">
        <v>79</v>
      </c>
      <c r="O330" s="84"/>
    </row>
    <row r="331" spans="1:15" x14ac:dyDescent="0.25">
      <c r="A331" s="43"/>
      <c r="B331" s="42"/>
      <c r="C331" s="49"/>
      <c r="D331" s="42"/>
      <c r="E331" s="49"/>
      <c r="F331" s="42"/>
      <c r="G331" s="41"/>
      <c r="H331" s="49"/>
      <c r="I331" s="49"/>
      <c r="J331" s="49"/>
      <c r="K331" s="49"/>
      <c r="L331" s="49"/>
      <c r="M331" s="42" t="s">
        <v>409</v>
      </c>
      <c r="N331" s="18" t="s">
        <v>83</v>
      </c>
      <c r="O331" s="84">
        <v>2100</v>
      </c>
    </row>
    <row r="332" spans="1:15" x14ac:dyDescent="0.25">
      <c r="A332" s="43"/>
      <c r="B332" s="42"/>
      <c r="C332" s="49"/>
      <c r="D332" s="42"/>
      <c r="E332" s="49"/>
      <c r="F332" s="42"/>
      <c r="G332" s="41"/>
      <c r="H332" s="49"/>
      <c r="I332" s="49"/>
      <c r="J332" s="49"/>
      <c r="K332" s="49"/>
      <c r="L332" s="49"/>
      <c r="M332" s="42"/>
      <c r="N332" s="18" t="s">
        <v>86</v>
      </c>
      <c r="O332" s="84"/>
    </row>
    <row r="333" spans="1:15" x14ac:dyDescent="0.25">
      <c r="A333" s="43"/>
      <c r="B333" s="42"/>
      <c r="C333" s="49"/>
      <c r="D333" s="42"/>
      <c r="E333" s="49"/>
      <c r="F333" s="42"/>
      <c r="G333" s="41"/>
      <c r="H333" s="49"/>
      <c r="I333" s="49"/>
      <c r="J333" s="49"/>
      <c r="K333" s="49"/>
      <c r="L333" s="49"/>
      <c r="M333" s="42"/>
      <c r="N333" s="18" t="s">
        <v>87</v>
      </c>
      <c r="O333" s="84"/>
    </row>
    <row r="334" spans="1:15" x14ac:dyDescent="0.25">
      <c r="A334" s="43"/>
      <c r="B334" s="42"/>
      <c r="C334" s="49"/>
      <c r="D334" s="42"/>
      <c r="E334" s="49"/>
      <c r="F334" s="42"/>
      <c r="G334" s="41"/>
      <c r="H334" s="49"/>
      <c r="I334" s="49"/>
      <c r="J334" s="49"/>
      <c r="K334" s="49"/>
      <c r="L334" s="49"/>
      <c r="M334" s="42"/>
      <c r="N334" s="18" t="s">
        <v>79</v>
      </c>
      <c r="O334" s="84"/>
    </row>
    <row r="335" spans="1:15" x14ac:dyDescent="0.25">
      <c r="A335" s="43"/>
      <c r="B335" s="42"/>
      <c r="C335" s="49"/>
      <c r="D335" s="42"/>
      <c r="E335" s="49"/>
      <c r="F335" s="42"/>
      <c r="G335" s="41"/>
      <c r="H335" s="49"/>
      <c r="I335" s="49"/>
      <c r="J335" s="49"/>
      <c r="K335" s="49"/>
      <c r="L335" s="49"/>
      <c r="M335" s="42" t="s">
        <v>410</v>
      </c>
      <c r="N335" s="18" t="s">
        <v>83</v>
      </c>
      <c r="O335" s="84">
        <v>2100</v>
      </c>
    </row>
    <row r="336" spans="1:15" x14ac:dyDescent="0.25">
      <c r="A336" s="43"/>
      <c r="B336" s="42"/>
      <c r="C336" s="49"/>
      <c r="D336" s="42"/>
      <c r="E336" s="49"/>
      <c r="F336" s="42"/>
      <c r="G336" s="41"/>
      <c r="H336" s="49"/>
      <c r="I336" s="49"/>
      <c r="J336" s="49"/>
      <c r="K336" s="49"/>
      <c r="L336" s="49"/>
      <c r="M336" s="42"/>
      <c r="N336" s="18" t="s">
        <v>86</v>
      </c>
      <c r="O336" s="84"/>
    </row>
    <row r="337" spans="1:15" x14ac:dyDescent="0.25">
      <c r="A337" s="43"/>
      <c r="B337" s="42"/>
      <c r="C337" s="49"/>
      <c r="D337" s="42"/>
      <c r="E337" s="49"/>
      <c r="F337" s="42"/>
      <c r="G337" s="41"/>
      <c r="H337" s="49"/>
      <c r="I337" s="49"/>
      <c r="J337" s="49"/>
      <c r="K337" s="49"/>
      <c r="L337" s="49"/>
      <c r="M337" s="42"/>
      <c r="N337" s="18" t="s">
        <v>87</v>
      </c>
      <c r="O337" s="84"/>
    </row>
    <row r="338" spans="1:15" x14ac:dyDescent="0.25">
      <c r="A338" s="43"/>
      <c r="B338" s="42"/>
      <c r="C338" s="49"/>
      <c r="D338" s="42"/>
      <c r="E338" s="49"/>
      <c r="F338" s="42"/>
      <c r="G338" s="41"/>
      <c r="H338" s="49"/>
      <c r="I338" s="49"/>
      <c r="J338" s="49"/>
      <c r="K338" s="49"/>
      <c r="L338" s="49"/>
      <c r="M338" s="42"/>
      <c r="N338" s="18" t="s">
        <v>79</v>
      </c>
      <c r="O338" s="84"/>
    </row>
    <row r="339" spans="1:15" ht="47.25" x14ac:dyDescent="0.25">
      <c r="A339" s="41">
        <v>26</v>
      </c>
      <c r="B339" s="42" t="s">
        <v>299</v>
      </c>
      <c r="C339" s="41" t="s">
        <v>688</v>
      </c>
      <c r="D339" s="41" t="s">
        <v>411</v>
      </c>
      <c r="E339" s="43"/>
      <c r="F339" s="44" t="s">
        <v>412</v>
      </c>
      <c r="G339" s="41" t="s">
        <v>413</v>
      </c>
      <c r="H339" s="44" t="s">
        <v>414</v>
      </c>
      <c r="I339" s="59">
        <v>1</v>
      </c>
      <c r="J339" s="59">
        <v>1</v>
      </c>
      <c r="K339" s="59"/>
      <c r="L339" s="59"/>
      <c r="M339" s="14" t="s">
        <v>415</v>
      </c>
      <c r="N339" s="15" t="s">
        <v>86</v>
      </c>
      <c r="O339" s="7">
        <f>650*12*12/57</f>
        <v>1642.1052631578948</v>
      </c>
    </row>
    <row r="340" spans="1:15" ht="31.5" x14ac:dyDescent="0.25">
      <c r="A340" s="41"/>
      <c r="B340" s="42"/>
      <c r="C340" s="41"/>
      <c r="D340" s="41"/>
      <c r="E340" s="43"/>
      <c r="F340" s="44"/>
      <c r="G340" s="41"/>
      <c r="H340" s="44"/>
      <c r="I340" s="59"/>
      <c r="J340" s="59"/>
      <c r="K340" s="59"/>
      <c r="L340" s="59"/>
      <c r="M340" s="14" t="s">
        <v>416</v>
      </c>
      <c r="N340" s="18" t="s">
        <v>87</v>
      </c>
      <c r="O340" s="7">
        <f>650*12*12/57</f>
        <v>1642.1052631578948</v>
      </c>
    </row>
    <row r="341" spans="1:15" ht="31.5" x14ac:dyDescent="0.25">
      <c r="A341" s="41"/>
      <c r="B341" s="42"/>
      <c r="C341" s="41"/>
      <c r="D341" s="41"/>
      <c r="E341" s="43"/>
      <c r="F341" s="44"/>
      <c r="G341" s="41"/>
      <c r="H341" s="44"/>
      <c r="I341" s="59"/>
      <c r="J341" s="59"/>
      <c r="K341" s="59"/>
      <c r="L341" s="59"/>
      <c r="M341" s="14" t="s">
        <v>417</v>
      </c>
      <c r="N341" s="15" t="s">
        <v>79</v>
      </c>
      <c r="O341" s="7">
        <f>650*12*12/57</f>
        <v>1642.1052631578948</v>
      </c>
    </row>
    <row r="342" spans="1:15" ht="31.5" x14ac:dyDescent="0.25">
      <c r="A342" s="41"/>
      <c r="B342" s="42"/>
      <c r="C342" s="41"/>
      <c r="D342" s="41"/>
      <c r="E342" s="43"/>
      <c r="F342" s="44"/>
      <c r="G342" s="41"/>
      <c r="H342" s="44"/>
      <c r="I342" s="59"/>
      <c r="J342" s="59"/>
      <c r="K342" s="59"/>
      <c r="L342" s="59"/>
      <c r="M342" s="14" t="s">
        <v>418</v>
      </c>
      <c r="N342" s="15" t="s">
        <v>79</v>
      </c>
      <c r="O342" s="7">
        <f>650*12*12/57</f>
        <v>1642.1052631578948</v>
      </c>
    </row>
    <row r="343" spans="1:15" ht="47.25" x14ac:dyDescent="0.25">
      <c r="A343" s="41"/>
      <c r="B343" s="42"/>
      <c r="C343" s="41"/>
      <c r="D343" s="41"/>
      <c r="E343" s="43"/>
      <c r="F343" s="44"/>
      <c r="G343" s="41"/>
      <c r="H343" s="44"/>
      <c r="I343" s="59"/>
      <c r="J343" s="59"/>
      <c r="K343" s="59"/>
      <c r="L343" s="59"/>
      <c r="M343" s="16" t="s">
        <v>419</v>
      </c>
      <c r="N343" s="18" t="s">
        <v>79</v>
      </c>
      <c r="O343" s="7">
        <f>650*12*12/57+(12*8*8)</f>
        <v>2410.105263157895</v>
      </c>
    </row>
    <row r="344" spans="1:15" ht="47.25" x14ac:dyDescent="0.25">
      <c r="A344" s="41"/>
      <c r="B344" s="42"/>
      <c r="C344" s="43" t="s">
        <v>689</v>
      </c>
      <c r="D344" s="41" t="s">
        <v>420</v>
      </c>
      <c r="E344" s="43"/>
      <c r="F344" s="44" t="s">
        <v>412</v>
      </c>
      <c r="G344" s="41" t="s">
        <v>413</v>
      </c>
      <c r="H344" s="44" t="s">
        <v>421</v>
      </c>
      <c r="I344" s="59">
        <v>1</v>
      </c>
      <c r="J344" s="59">
        <v>1</v>
      </c>
      <c r="K344" s="59"/>
      <c r="L344" s="59"/>
      <c r="M344" s="14" t="s">
        <v>415</v>
      </c>
      <c r="N344" s="15" t="s">
        <v>86</v>
      </c>
      <c r="O344" s="7">
        <f>650*12*12/57</f>
        <v>1642.1052631578948</v>
      </c>
    </row>
    <row r="345" spans="1:15" ht="31.5" x14ac:dyDescent="0.25">
      <c r="A345" s="41"/>
      <c r="B345" s="42"/>
      <c r="C345" s="43"/>
      <c r="D345" s="41"/>
      <c r="E345" s="43"/>
      <c r="F345" s="44"/>
      <c r="G345" s="41"/>
      <c r="H345" s="44"/>
      <c r="I345" s="59"/>
      <c r="J345" s="59"/>
      <c r="K345" s="59"/>
      <c r="L345" s="59"/>
      <c r="M345" s="14" t="s">
        <v>416</v>
      </c>
      <c r="N345" s="18" t="s">
        <v>87</v>
      </c>
      <c r="O345" s="7">
        <f>650*12*12/57</f>
        <v>1642.1052631578948</v>
      </c>
    </row>
    <row r="346" spans="1:15" ht="31.5" x14ac:dyDescent="0.25">
      <c r="A346" s="41"/>
      <c r="B346" s="42"/>
      <c r="C346" s="43"/>
      <c r="D346" s="41"/>
      <c r="E346" s="43"/>
      <c r="F346" s="44"/>
      <c r="G346" s="41"/>
      <c r="H346" s="44"/>
      <c r="I346" s="59"/>
      <c r="J346" s="59"/>
      <c r="K346" s="59"/>
      <c r="L346" s="59"/>
      <c r="M346" s="14" t="s">
        <v>417</v>
      </c>
      <c r="N346" s="15" t="s">
        <v>79</v>
      </c>
      <c r="O346" s="7">
        <f>650*12*12/57</f>
        <v>1642.1052631578948</v>
      </c>
    </row>
    <row r="347" spans="1:15" ht="31.5" x14ac:dyDescent="0.25">
      <c r="A347" s="41"/>
      <c r="B347" s="42"/>
      <c r="C347" s="43"/>
      <c r="D347" s="41"/>
      <c r="E347" s="43"/>
      <c r="F347" s="44"/>
      <c r="G347" s="41"/>
      <c r="H347" s="44"/>
      <c r="I347" s="59"/>
      <c r="J347" s="59"/>
      <c r="K347" s="59"/>
      <c r="L347" s="59"/>
      <c r="M347" s="16" t="s">
        <v>418</v>
      </c>
      <c r="N347" s="18" t="s">
        <v>79</v>
      </c>
      <c r="O347" s="7">
        <f>650*12*12/57</f>
        <v>1642.1052631578948</v>
      </c>
    </row>
    <row r="348" spans="1:15" ht="47.25" x14ac:dyDescent="0.25">
      <c r="A348" s="41"/>
      <c r="B348" s="42"/>
      <c r="C348" s="43"/>
      <c r="D348" s="41"/>
      <c r="E348" s="43"/>
      <c r="F348" s="44"/>
      <c r="G348" s="41"/>
      <c r="H348" s="17" t="s">
        <v>422</v>
      </c>
      <c r="I348" s="19">
        <v>3</v>
      </c>
      <c r="J348" s="19"/>
      <c r="K348" s="19"/>
      <c r="L348" s="19"/>
      <c r="M348" s="16" t="s">
        <v>423</v>
      </c>
      <c r="N348" s="18" t="s">
        <v>79</v>
      </c>
      <c r="O348" s="7">
        <f>650*12*12/57+(12*8*6)</f>
        <v>2218.105263157895</v>
      </c>
    </row>
    <row r="349" spans="1:15" ht="47.25" x14ac:dyDescent="0.25">
      <c r="A349" s="41"/>
      <c r="B349" s="42"/>
      <c r="C349" s="43"/>
      <c r="D349" s="41"/>
      <c r="E349" s="59"/>
      <c r="F349" s="44" t="s">
        <v>412</v>
      </c>
      <c r="G349" s="41" t="s">
        <v>413</v>
      </c>
      <c r="H349" s="44" t="s">
        <v>424</v>
      </c>
      <c r="I349" s="59">
        <v>1</v>
      </c>
      <c r="J349" s="59">
        <v>1</v>
      </c>
      <c r="K349" s="59"/>
      <c r="L349" s="59"/>
      <c r="M349" s="17" t="s">
        <v>415</v>
      </c>
      <c r="N349" s="19" t="s">
        <v>86</v>
      </c>
      <c r="O349" s="8">
        <f>650*12*12/57</f>
        <v>1642.1052631578948</v>
      </c>
    </row>
    <row r="350" spans="1:15" ht="31.5" x14ac:dyDescent="0.25">
      <c r="A350" s="41"/>
      <c r="B350" s="42"/>
      <c r="C350" s="43"/>
      <c r="D350" s="41"/>
      <c r="E350" s="59"/>
      <c r="F350" s="44"/>
      <c r="G350" s="41"/>
      <c r="H350" s="44"/>
      <c r="I350" s="59"/>
      <c r="J350" s="59"/>
      <c r="K350" s="59"/>
      <c r="L350" s="59"/>
      <c r="M350" s="17" t="s">
        <v>416</v>
      </c>
      <c r="N350" s="19" t="s">
        <v>87</v>
      </c>
      <c r="O350" s="8">
        <f>650*12*12/57</f>
        <v>1642.1052631578948</v>
      </c>
    </row>
    <row r="351" spans="1:15" ht="31.5" x14ac:dyDescent="0.25">
      <c r="A351" s="41"/>
      <c r="B351" s="42"/>
      <c r="C351" s="43"/>
      <c r="D351" s="41"/>
      <c r="E351" s="59"/>
      <c r="F351" s="44"/>
      <c r="G351" s="41"/>
      <c r="H351" s="44"/>
      <c r="I351" s="59"/>
      <c r="J351" s="59"/>
      <c r="K351" s="59"/>
      <c r="L351" s="59"/>
      <c r="M351" s="17" t="s">
        <v>417</v>
      </c>
      <c r="N351" s="19" t="s">
        <v>79</v>
      </c>
      <c r="O351" s="8">
        <f>650*12*12/57</f>
        <v>1642.1052631578948</v>
      </c>
    </row>
    <row r="352" spans="1:15" ht="31.5" x14ac:dyDescent="0.25">
      <c r="A352" s="41"/>
      <c r="B352" s="42"/>
      <c r="C352" s="43"/>
      <c r="D352" s="41"/>
      <c r="E352" s="59"/>
      <c r="F352" s="44"/>
      <c r="G352" s="41"/>
      <c r="H352" s="44"/>
      <c r="I352" s="59"/>
      <c r="J352" s="59"/>
      <c r="K352" s="59"/>
      <c r="L352" s="59"/>
      <c r="M352" s="16" t="s">
        <v>418</v>
      </c>
      <c r="N352" s="19" t="s">
        <v>79</v>
      </c>
      <c r="O352" s="8">
        <f>650*12*12/57</f>
        <v>1642.1052631578948</v>
      </c>
    </row>
    <row r="353" spans="1:15" ht="47.25" x14ac:dyDescent="0.25">
      <c r="A353" s="41"/>
      <c r="B353" s="42"/>
      <c r="C353" s="43"/>
      <c r="D353" s="41"/>
      <c r="E353" s="59"/>
      <c r="F353" s="44"/>
      <c r="G353" s="41"/>
      <c r="H353" s="17" t="s">
        <v>422</v>
      </c>
      <c r="I353" s="19">
        <v>1</v>
      </c>
      <c r="J353" s="19"/>
      <c r="K353" s="19"/>
      <c r="L353" s="19"/>
      <c r="M353" s="16" t="s">
        <v>425</v>
      </c>
      <c r="N353" s="19" t="s">
        <v>83</v>
      </c>
      <c r="O353" s="8">
        <f>650*12*12/57+(12*8*2)</f>
        <v>1834.1052631578948</v>
      </c>
    </row>
    <row r="354" spans="1:15" ht="47.25" x14ac:dyDescent="0.25">
      <c r="A354" s="41"/>
      <c r="B354" s="42"/>
      <c r="C354" s="43"/>
      <c r="D354" s="41"/>
      <c r="E354" s="43"/>
      <c r="F354" s="44" t="s">
        <v>412</v>
      </c>
      <c r="G354" s="41" t="s">
        <v>413</v>
      </c>
      <c r="H354" s="44" t="s">
        <v>426</v>
      </c>
      <c r="I354" s="59">
        <v>1</v>
      </c>
      <c r="J354" s="59">
        <v>1</v>
      </c>
      <c r="K354" s="59"/>
      <c r="L354" s="59"/>
      <c r="M354" s="17" t="s">
        <v>427</v>
      </c>
      <c r="N354" s="19" t="s">
        <v>86</v>
      </c>
      <c r="O354" s="8">
        <f>650*12*12/57</f>
        <v>1642.1052631578948</v>
      </c>
    </row>
    <row r="355" spans="1:15" ht="31.5" x14ac:dyDescent="0.25">
      <c r="A355" s="41"/>
      <c r="B355" s="42"/>
      <c r="C355" s="43"/>
      <c r="D355" s="41"/>
      <c r="E355" s="43"/>
      <c r="F355" s="44"/>
      <c r="G355" s="41"/>
      <c r="H355" s="44"/>
      <c r="I355" s="59"/>
      <c r="J355" s="59"/>
      <c r="K355" s="59"/>
      <c r="L355" s="59"/>
      <c r="M355" s="17" t="s">
        <v>428</v>
      </c>
      <c r="N355" s="19" t="s">
        <v>87</v>
      </c>
      <c r="O355" s="8">
        <f>650*12*12/57</f>
        <v>1642.1052631578948</v>
      </c>
    </row>
    <row r="356" spans="1:15" ht="31.5" x14ac:dyDescent="0.25">
      <c r="A356" s="41"/>
      <c r="B356" s="42"/>
      <c r="C356" s="43"/>
      <c r="D356" s="41"/>
      <c r="E356" s="43"/>
      <c r="F356" s="44"/>
      <c r="G356" s="41"/>
      <c r="H356" s="44"/>
      <c r="I356" s="59"/>
      <c r="J356" s="59"/>
      <c r="K356" s="59"/>
      <c r="L356" s="59"/>
      <c r="M356" s="17" t="s">
        <v>417</v>
      </c>
      <c r="N356" s="19" t="s">
        <v>79</v>
      </c>
      <c r="O356" s="8">
        <f>650*12*12/57</f>
        <v>1642.1052631578948</v>
      </c>
    </row>
    <row r="357" spans="1:15" ht="31.5" x14ac:dyDescent="0.25">
      <c r="A357" s="41"/>
      <c r="B357" s="42"/>
      <c r="C357" s="43"/>
      <c r="D357" s="41"/>
      <c r="E357" s="43"/>
      <c r="F357" s="44"/>
      <c r="G357" s="41"/>
      <c r="H357" s="44"/>
      <c r="I357" s="59"/>
      <c r="J357" s="59"/>
      <c r="K357" s="59"/>
      <c r="L357" s="59"/>
      <c r="M357" s="16" t="s">
        <v>418</v>
      </c>
      <c r="N357" s="19" t="s">
        <v>79</v>
      </c>
      <c r="O357" s="8">
        <f>650*12*12/57</f>
        <v>1642.1052631578948</v>
      </c>
    </row>
    <row r="358" spans="1:15" ht="47.25" x14ac:dyDescent="0.25">
      <c r="A358" s="41"/>
      <c r="B358" s="42"/>
      <c r="C358" s="43"/>
      <c r="D358" s="41"/>
      <c r="E358" s="43"/>
      <c r="F358" s="44"/>
      <c r="G358" s="41"/>
      <c r="H358" s="17" t="s">
        <v>422</v>
      </c>
      <c r="I358" s="19">
        <v>3</v>
      </c>
      <c r="J358" s="19"/>
      <c r="K358" s="19"/>
      <c r="L358" s="19"/>
      <c r="M358" s="16" t="s">
        <v>423</v>
      </c>
      <c r="N358" s="19" t="s">
        <v>79</v>
      </c>
      <c r="O358" s="8">
        <f>650*12*12/57+(12*8*6)</f>
        <v>2218.105263157895</v>
      </c>
    </row>
    <row r="359" spans="1:15" ht="47.25" x14ac:dyDescent="0.25">
      <c r="A359" s="41"/>
      <c r="B359" s="42"/>
      <c r="C359" s="43"/>
      <c r="D359" s="41"/>
      <c r="E359" s="43"/>
      <c r="F359" s="44" t="s">
        <v>412</v>
      </c>
      <c r="G359" s="41" t="s">
        <v>413</v>
      </c>
      <c r="H359" s="44" t="s">
        <v>429</v>
      </c>
      <c r="I359" s="59">
        <v>1</v>
      </c>
      <c r="J359" s="59">
        <v>1</v>
      </c>
      <c r="K359" s="59"/>
      <c r="L359" s="59"/>
      <c r="M359" s="17" t="s">
        <v>427</v>
      </c>
      <c r="N359" s="19" t="s">
        <v>83</v>
      </c>
      <c r="O359" s="8">
        <f>650*12*12/57</f>
        <v>1642.1052631578948</v>
      </c>
    </row>
    <row r="360" spans="1:15" ht="31.5" x14ac:dyDescent="0.25">
      <c r="A360" s="41"/>
      <c r="B360" s="42"/>
      <c r="C360" s="43"/>
      <c r="D360" s="41"/>
      <c r="E360" s="43"/>
      <c r="F360" s="44"/>
      <c r="G360" s="41"/>
      <c r="H360" s="44"/>
      <c r="I360" s="59"/>
      <c r="J360" s="59"/>
      <c r="K360" s="59"/>
      <c r="L360" s="59"/>
      <c r="M360" s="17" t="s">
        <v>428</v>
      </c>
      <c r="N360" s="19" t="s">
        <v>86</v>
      </c>
      <c r="O360" s="8">
        <f>650*12*12/57</f>
        <v>1642.1052631578948</v>
      </c>
    </row>
    <row r="361" spans="1:15" ht="31.5" x14ac:dyDescent="0.25">
      <c r="A361" s="41"/>
      <c r="B361" s="42"/>
      <c r="C361" s="43"/>
      <c r="D361" s="41"/>
      <c r="E361" s="43"/>
      <c r="F361" s="44"/>
      <c r="G361" s="41"/>
      <c r="H361" s="44"/>
      <c r="I361" s="59"/>
      <c r="J361" s="59"/>
      <c r="K361" s="59"/>
      <c r="L361" s="59"/>
      <c r="M361" s="17" t="s">
        <v>417</v>
      </c>
      <c r="N361" s="19" t="s">
        <v>87</v>
      </c>
      <c r="O361" s="8">
        <f>650*12*12/57</f>
        <v>1642.1052631578948</v>
      </c>
    </row>
    <row r="362" spans="1:15" ht="31.5" x14ac:dyDescent="0.25">
      <c r="A362" s="41"/>
      <c r="B362" s="42"/>
      <c r="C362" s="43"/>
      <c r="D362" s="41"/>
      <c r="E362" s="43"/>
      <c r="F362" s="44"/>
      <c r="G362" s="41"/>
      <c r="H362" s="44"/>
      <c r="I362" s="59"/>
      <c r="J362" s="59"/>
      <c r="K362" s="59"/>
      <c r="L362" s="59"/>
      <c r="M362" s="16" t="s">
        <v>418</v>
      </c>
      <c r="N362" s="19" t="s">
        <v>79</v>
      </c>
      <c r="O362" s="8">
        <f>650*12*12/57</f>
        <v>1642.1052631578948</v>
      </c>
    </row>
    <row r="363" spans="1:15" ht="47.25" x14ac:dyDescent="0.25">
      <c r="A363" s="41"/>
      <c r="B363" s="42"/>
      <c r="C363" s="43"/>
      <c r="D363" s="41"/>
      <c r="E363" s="43"/>
      <c r="F363" s="44"/>
      <c r="G363" s="41"/>
      <c r="H363" s="17" t="s">
        <v>422</v>
      </c>
      <c r="I363" s="19">
        <v>3</v>
      </c>
      <c r="J363" s="19"/>
      <c r="K363" s="19"/>
      <c r="L363" s="19"/>
      <c r="M363" s="16" t="s">
        <v>423</v>
      </c>
      <c r="N363" s="19" t="s">
        <v>79</v>
      </c>
      <c r="O363" s="8">
        <f>O358</f>
        <v>2218.105263157895</v>
      </c>
    </row>
    <row r="364" spans="1:15" ht="47.25" x14ac:dyDescent="0.25">
      <c r="A364" s="41"/>
      <c r="B364" s="42"/>
      <c r="C364" s="59" t="s">
        <v>690</v>
      </c>
      <c r="D364" s="41" t="s">
        <v>430</v>
      </c>
      <c r="E364" s="59"/>
      <c r="F364" s="44" t="s">
        <v>412</v>
      </c>
      <c r="G364" s="41" t="s">
        <v>413</v>
      </c>
      <c r="H364" s="44" t="s">
        <v>431</v>
      </c>
      <c r="I364" s="59" t="s">
        <v>261</v>
      </c>
      <c r="J364" s="59">
        <v>1</v>
      </c>
      <c r="K364" s="59"/>
      <c r="L364" s="59"/>
      <c r="M364" s="17" t="s">
        <v>427</v>
      </c>
      <c r="N364" s="19" t="s">
        <v>86</v>
      </c>
      <c r="O364" s="8">
        <f>650*12*12/57</f>
        <v>1642.1052631578948</v>
      </c>
    </row>
    <row r="365" spans="1:15" ht="31.5" x14ac:dyDescent="0.25">
      <c r="A365" s="41"/>
      <c r="B365" s="42"/>
      <c r="C365" s="59"/>
      <c r="D365" s="41"/>
      <c r="E365" s="59"/>
      <c r="F365" s="44"/>
      <c r="G365" s="41"/>
      <c r="H365" s="44"/>
      <c r="I365" s="59"/>
      <c r="J365" s="59"/>
      <c r="K365" s="59"/>
      <c r="L365" s="59"/>
      <c r="M365" s="17" t="s">
        <v>416</v>
      </c>
      <c r="N365" s="19" t="s">
        <v>87</v>
      </c>
      <c r="O365" s="8">
        <f>650*12*12/57</f>
        <v>1642.1052631578948</v>
      </c>
    </row>
    <row r="366" spans="1:15" ht="31.5" x14ac:dyDescent="0.25">
      <c r="A366" s="41"/>
      <c r="B366" s="42"/>
      <c r="C366" s="59"/>
      <c r="D366" s="41"/>
      <c r="E366" s="59"/>
      <c r="F366" s="44"/>
      <c r="G366" s="41"/>
      <c r="H366" s="44"/>
      <c r="I366" s="59"/>
      <c r="J366" s="59"/>
      <c r="K366" s="59"/>
      <c r="L366" s="59"/>
      <c r="M366" s="17" t="s">
        <v>417</v>
      </c>
      <c r="N366" s="19" t="s">
        <v>79</v>
      </c>
      <c r="O366" s="8">
        <f>650*12*12/57</f>
        <v>1642.1052631578948</v>
      </c>
    </row>
    <row r="367" spans="1:15" ht="31.5" x14ac:dyDescent="0.25">
      <c r="A367" s="41"/>
      <c r="B367" s="42"/>
      <c r="C367" s="59"/>
      <c r="D367" s="41"/>
      <c r="E367" s="59"/>
      <c r="F367" s="44"/>
      <c r="G367" s="41"/>
      <c r="H367" s="44"/>
      <c r="I367" s="59"/>
      <c r="J367" s="59"/>
      <c r="K367" s="59"/>
      <c r="L367" s="59"/>
      <c r="M367" s="16" t="s">
        <v>418</v>
      </c>
      <c r="N367" s="19" t="s">
        <v>79</v>
      </c>
      <c r="O367" s="8">
        <f>650*12*12/57</f>
        <v>1642.1052631578948</v>
      </c>
    </row>
    <row r="368" spans="1:15" ht="47.25" x14ac:dyDescent="0.25">
      <c r="A368" s="41"/>
      <c r="B368" s="42"/>
      <c r="C368" s="59"/>
      <c r="D368" s="41"/>
      <c r="E368" s="59"/>
      <c r="F368" s="44"/>
      <c r="G368" s="41"/>
      <c r="H368" s="17" t="s">
        <v>422</v>
      </c>
      <c r="I368" s="19">
        <v>3</v>
      </c>
      <c r="J368" s="19"/>
      <c r="K368" s="19"/>
      <c r="L368" s="19"/>
      <c r="M368" s="16" t="s">
        <v>423</v>
      </c>
      <c r="N368" s="19" t="s">
        <v>79</v>
      </c>
      <c r="O368" s="7">
        <f>650*12*12/57+(12*8*6)</f>
        <v>2218.105263157895</v>
      </c>
    </row>
    <row r="369" spans="1:15" ht="15.75" customHeight="1" x14ac:dyDescent="0.25">
      <c r="A369" s="41">
        <v>27</v>
      </c>
      <c r="B369" s="42" t="s">
        <v>432</v>
      </c>
      <c r="C369" s="54" t="s">
        <v>691</v>
      </c>
      <c r="D369" s="53" t="s">
        <v>722</v>
      </c>
      <c r="E369" s="54"/>
      <c r="F369" s="89" t="s">
        <v>412</v>
      </c>
      <c r="G369" s="53" t="s">
        <v>413</v>
      </c>
      <c r="H369" s="44" t="s">
        <v>433</v>
      </c>
      <c r="I369" s="45">
        <v>58</v>
      </c>
      <c r="J369" s="89" t="s">
        <v>721</v>
      </c>
      <c r="K369" s="89" t="s">
        <v>721</v>
      </c>
      <c r="L369" s="89" t="s">
        <v>721</v>
      </c>
      <c r="M369" s="41" t="s">
        <v>434</v>
      </c>
      <c r="N369" s="15" t="s">
        <v>8</v>
      </c>
      <c r="O369" s="88">
        <f t="shared" ref="O369:O373" si="14">650*12*12/57</f>
        <v>1642.1052631578948</v>
      </c>
    </row>
    <row r="370" spans="1:15" x14ac:dyDescent="0.25">
      <c r="A370" s="41"/>
      <c r="B370" s="42"/>
      <c r="C370" s="54"/>
      <c r="D370" s="53"/>
      <c r="E370" s="54"/>
      <c r="F370" s="89"/>
      <c r="G370" s="53"/>
      <c r="H370" s="44"/>
      <c r="I370" s="45"/>
      <c r="J370" s="89"/>
      <c r="K370" s="89"/>
      <c r="L370" s="89"/>
      <c r="M370" s="41"/>
      <c r="N370" s="15" t="s">
        <v>9</v>
      </c>
      <c r="O370" s="88"/>
    </row>
    <row r="371" spans="1:15" x14ac:dyDescent="0.25">
      <c r="A371" s="41"/>
      <c r="B371" s="42"/>
      <c r="C371" s="54"/>
      <c r="D371" s="53"/>
      <c r="E371" s="54"/>
      <c r="F371" s="89"/>
      <c r="G371" s="53"/>
      <c r="H371" s="44"/>
      <c r="I371" s="45"/>
      <c r="J371" s="89"/>
      <c r="K371" s="89"/>
      <c r="L371" s="89"/>
      <c r="M371" s="41"/>
      <c r="N371" s="15" t="s">
        <v>20</v>
      </c>
      <c r="O371" s="88"/>
    </row>
    <row r="372" spans="1:15" x14ac:dyDescent="0.25">
      <c r="A372" s="41"/>
      <c r="B372" s="42"/>
      <c r="C372" s="54"/>
      <c r="D372" s="53"/>
      <c r="E372" s="54"/>
      <c r="F372" s="89"/>
      <c r="G372" s="53"/>
      <c r="H372" s="44"/>
      <c r="I372" s="45"/>
      <c r="J372" s="89"/>
      <c r="K372" s="89"/>
      <c r="L372" s="89"/>
      <c r="M372" s="41"/>
      <c r="N372" s="15" t="s">
        <v>10</v>
      </c>
      <c r="O372" s="88"/>
    </row>
    <row r="373" spans="1:15" x14ac:dyDescent="0.25">
      <c r="A373" s="41"/>
      <c r="B373" s="42"/>
      <c r="C373" s="54"/>
      <c r="D373" s="53"/>
      <c r="E373" s="54"/>
      <c r="F373" s="89"/>
      <c r="G373" s="53"/>
      <c r="H373" s="44"/>
      <c r="I373" s="45"/>
      <c r="J373" s="89"/>
      <c r="K373" s="89"/>
      <c r="L373" s="89"/>
      <c r="M373" s="41" t="s">
        <v>435</v>
      </c>
      <c r="N373" s="15" t="s">
        <v>8</v>
      </c>
      <c r="O373" s="88">
        <f t="shared" si="14"/>
        <v>1642.1052631578948</v>
      </c>
    </row>
    <row r="374" spans="1:15" x14ac:dyDescent="0.25">
      <c r="A374" s="41"/>
      <c r="B374" s="42"/>
      <c r="C374" s="54"/>
      <c r="D374" s="53"/>
      <c r="E374" s="54"/>
      <c r="F374" s="89"/>
      <c r="G374" s="53"/>
      <c r="H374" s="44"/>
      <c r="I374" s="45"/>
      <c r="J374" s="89"/>
      <c r="K374" s="89"/>
      <c r="L374" s="89"/>
      <c r="M374" s="41"/>
      <c r="N374" s="15" t="s">
        <v>9</v>
      </c>
      <c r="O374" s="88"/>
    </row>
    <row r="375" spans="1:15" x14ac:dyDescent="0.25">
      <c r="A375" s="41"/>
      <c r="B375" s="42"/>
      <c r="C375" s="54"/>
      <c r="D375" s="53"/>
      <c r="E375" s="54"/>
      <c r="F375" s="89"/>
      <c r="G375" s="53"/>
      <c r="H375" s="44"/>
      <c r="I375" s="45"/>
      <c r="J375" s="89"/>
      <c r="K375" s="89"/>
      <c r="L375" s="89"/>
      <c r="M375" s="41"/>
      <c r="N375" s="15" t="s">
        <v>20</v>
      </c>
      <c r="O375" s="88"/>
    </row>
    <row r="376" spans="1:15" x14ac:dyDescent="0.25">
      <c r="A376" s="41"/>
      <c r="B376" s="42"/>
      <c r="C376" s="54"/>
      <c r="D376" s="53"/>
      <c r="E376" s="54"/>
      <c r="F376" s="89"/>
      <c r="G376" s="53"/>
      <c r="H376" s="44"/>
      <c r="I376" s="45"/>
      <c r="J376" s="89"/>
      <c r="K376" s="89"/>
      <c r="L376" s="89"/>
      <c r="M376" s="41"/>
      <c r="N376" s="15" t="s">
        <v>10</v>
      </c>
      <c r="O376" s="88"/>
    </row>
    <row r="377" spans="1:15" x14ac:dyDescent="0.25">
      <c r="A377" s="41"/>
      <c r="B377" s="42"/>
      <c r="C377" s="54"/>
      <c r="D377" s="53"/>
      <c r="E377" s="54"/>
      <c r="F377" s="89"/>
      <c r="G377" s="53"/>
      <c r="H377" s="44"/>
      <c r="I377" s="45"/>
      <c r="J377" s="89"/>
      <c r="K377" s="89"/>
      <c r="L377" s="89"/>
      <c r="M377" s="41" t="s">
        <v>436</v>
      </c>
      <c r="N377" s="15" t="s">
        <v>8</v>
      </c>
      <c r="O377" s="88">
        <f t="shared" ref="O377:O405" si="15">650*12*12/57</f>
        <v>1642.1052631578948</v>
      </c>
    </row>
    <row r="378" spans="1:15" x14ac:dyDescent="0.25">
      <c r="A378" s="41"/>
      <c r="B378" s="42"/>
      <c r="C378" s="54"/>
      <c r="D378" s="53"/>
      <c r="E378" s="54"/>
      <c r="F378" s="89"/>
      <c r="G378" s="53"/>
      <c r="H378" s="44"/>
      <c r="I378" s="45"/>
      <c r="J378" s="89"/>
      <c r="K378" s="89"/>
      <c r="L378" s="89"/>
      <c r="M378" s="41"/>
      <c r="N378" s="15" t="s">
        <v>9</v>
      </c>
      <c r="O378" s="88"/>
    </row>
    <row r="379" spans="1:15" x14ac:dyDescent="0.25">
      <c r="A379" s="41"/>
      <c r="B379" s="42"/>
      <c r="C379" s="54"/>
      <c r="D379" s="53"/>
      <c r="E379" s="54"/>
      <c r="F379" s="89"/>
      <c r="G379" s="53"/>
      <c r="H379" s="44"/>
      <c r="I379" s="45"/>
      <c r="J379" s="89"/>
      <c r="K379" s="89"/>
      <c r="L379" s="89"/>
      <c r="M379" s="41"/>
      <c r="N379" s="15" t="s">
        <v>20</v>
      </c>
      <c r="O379" s="88"/>
    </row>
    <row r="380" spans="1:15" x14ac:dyDescent="0.25">
      <c r="A380" s="41"/>
      <c r="B380" s="42"/>
      <c r="C380" s="54"/>
      <c r="D380" s="53"/>
      <c r="E380" s="54"/>
      <c r="F380" s="89"/>
      <c r="G380" s="53"/>
      <c r="H380" s="44"/>
      <c r="I380" s="45"/>
      <c r="J380" s="89"/>
      <c r="K380" s="89"/>
      <c r="L380" s="89"/>
      <c r="M380" s="41"/>
      <c r="N380" s="15" t="s">
        <v>10</v>
      </c>
      <c r="O380" s="88"/>
    </row>
    <row r="381" spans="1:15" x14ac:dyDescent="0.25">
      <c r="A381" s="41"/>
      <c r="B381" s="42"/>
      <c r="C381" s="54"/>
      <c r="D381" s="53"/>
      <c r="E381" s="54"/>
      <c r="F381" s="89"/>
      <c r="G381" s="53"/>
      <c r="H381" s="44"/>
      <c r="I381" s="45"/>
      <c r="J381" s="89"/>
      <c r="K381" s="89"/>
      <c r="L381" s="89"/>
      <c r="M381" s="41" t="s">
        <v>437</v>
      </c>
      <c r="N381" s="15" t="s">
        <v>8</v>
      </c>
      <c r="O381" s="88">
        <f t="shared" si="15"/>
        <v>1642.1052631578948</v>
      </c>
    </row>
    <row r="382" spans="1:15" x14ac:dyDescent="0.25">
      <c r="A382" s="41"/>
      <c r="B382" s="42"/>
      <c r="C382" s="54"/>
      <c r="D382" s="53"/>
      <c r="E382" s="54"/>
      <c r="F382" s="89"/>
      <c r="G382" s="53"/>
      <c r="H382" s="44"/>
      <c r="I382" s="45"/>
      <c r="J382" s="89"/>
      <c r="K382" s="89"/>
      <c r="L382" s="89"/>
      <c r="M382" s="41"/>
      <c r="N382" s="15" t="s">
        <v>9</v>
      </c>
      <c r="O382" s="88"/>
    </row>
    <row r="383" spans="1:15" x14ac:dyDescent="0.25">
      <c r="A383" s="41"/>
      <c r="B383" s="42"/>
      <c r="C383" s="54"/>
      <c r="D383" s="53"/>
      <c r="E383" s="54"/>
      <c r="F383" s="89"/>
      <c r="G383" s="53"/>
      <c r="H383" s="44"/>
      <c r="I383" s="45"/>
      <c r="J383" s="89"/>
      <c r="K383" s="89"/>
      <c r="L383" s="89"/>
      <c r="M383" s="41"/>
      <c r="N383" s="15" t="s">
        <v>20</v>
      </c>
      <c r="O383" s="88"/>
    </row>
    <row r="384" spans="1:15" x14ac:dyDescent="0.25">
      <c r="A384" s="41"/>
      <c r="B384" s="42"/>
      <c r="C384" s="54"/>
      <c r="D384" s="53"/>
      <c r="E384" s="54"/>
      <c r="F384" s="89"/>
      <c r="G384" s="53"/>
      <c r="H384" s="44"/>
      <c r="I384" s="45"/>
      <c r="J384" s="89"/>
      <c r="K384" s="89"/>
      <c r="L384" s="89"/>
      <c r="M384" s="41"/>
      <c r="N384" s="15" t="s">
        <v>10</v>
      </c>
      <c r="O384" s="88"/>
    </row>
    <row r="385" spans="1:15" x14ac:dyDescent="0.25">
      <c r="A385" s="41"/>
      <c r="B385" s="42"/>
      <c r="C385" s="54"/>
      <c r="D385" s="53"/>
      <c r="E385" s="54"/>
      <c r="F385" s="89"/>
      <c r="G385" s="53"/>
      <c r="H385" s="44"/>
      <c r="I385" s="45"/>
      <c r="J385" s="89"/>
      <c r="K385" s="89"/>
      <c r="L385" s="89"/>
      <c r="M385" s="41" t="s">
        <v>438</v>
      </c>
      <c r="N385" s="15" t="s">
        <v>8</v>
      </c>
      <c r="O385" s="88">
        <f t="shared" si="15"/>
        <v>1642.1052631578948</v>
      </c>
    </row>
    <row r="386" spans="1:15" x14ac:dyDescent="0.25">
      <c r="A386" s="41"/>
      <c r="B386" s="42"/>
      <c r="C386" s="54"/>
      <c r="D386" s="53"/>
      <c r="E386" s="54"/>
      <c r="F386" s="89"/>
      <c r="G386" s="53"/>
      <c r="H386" s="44"/>
      <c r="I386" s="45"/>
      <c r="J386" s="89"/>
      <c r="K386" s="89"/>
      <c r="L386" s="89"/>
      <c r="M386" s="41"/>
      <c r="N386" s="15" t="s">
        <v>9</v>
      </c>
      <c r="O386" s="88"/>
    </row>
    <row r="387" spans="1:15" x14ac:dyDescent="0.25">
      <c r="A387" s="41"/>
      <c r="B387" s="42"/>
      <c r="C387" s="54"/>
      <c r="D387" s="53"/>
      <c r="E387" s="54"/>
      <c r="F387" s="89"/>
      <c r="G387" s="53"/>
      <c r="H387" s="44"/>
      <c r="I387" s="45"/>
      <c r="J387" s="89"/>
      <c r="K387" s="89"/>
      <c r="L387" s="89"/>
      <c r="M387" s="41"/>
      <c r="N387" s="15" t="s">
        <v>20</v>
      </c>
      <c r="O387" s="88"/>
    </row>
    <row r="388" spans="1:15" x14ac:dyDescent="0.25">
      <c r="A388" s="41"/>
      <c r="B388" s="42"/>
      <c r="C388" s="54"/>
      <c r="D388" s="53"/>
      <c r="E388" s="54"/>
      <c r="F388" s="89"/>
      <c r="G388" s="53"/>
      <c r="H388" s="44"/>
      <c r="I388" s="45"/>
      <c r="J388" s="89"/>
      <c r="K388" s="89"/>
      <c r="L388" s="89"/>
      <c r="M388" s="41"/>
      <c r="N388" s="15" t="s">
        <v>10</v>
      </c>
      <c r="O388" s="88"/>
    </row>
    <row r="389" spans="1:15" x14ac:dyDescent="0.25">
      <c r="A389" s="41"/>
      <c r="B389" s="42"/>
      <c r="C389" s="54"/>
      <c r="D389" s="53"/>
      <c r="E389" s="54"/>
      <c r="F389" s="89"/>
      <c r="G389" s="53"/>
      <c r="H389" s="44"/>
      <c r="I389" s="92">
        <v>1</v>
      </c>
      <c r="J389" s="92">
        <v>4</v>
      </c>
      <c r="K389" s="92"/>
      <c r="L389" s="92"/>
      <c r="M389" s="41" t="s">
        <v>439</v>
      </c>
      <c r="N389" s="15" t="s">
        <v>8</v>
      </c>
      <c r="O389" s="88">
        <f t="shared" si="15"/>
        <v>1642.1052631578948</v>
      </c>
    </row>
    <row r="390" spans="1:15" x14ac:dyDescent="0.25">
      <c r="A390" s="41"/>
      <c r="B390" s="42"/>
      <c r="C390" s="54"/>
      <c r="D390" s="53"/>
      <c r="E390" s="54"/>
      <c r="F390" s="89"/>
      <c r="G390" s="53"/>
      <c r="H390" s="44"/>
      <c r="I390" s="92"/>
      <c r="J390" s="92"/>
      <c r="K390" s="92"/>
      <c r="L390" s="92"/>
      <c r="M390" s="41"/>
      <c r="N390" s="15" t="s">
        <v>9</v>
      </c>
      <c r="O390" s="88"/>
    </row>
    <row r="391" spans="1:15" x14ac:dyDescent="0.25">
      <c r="A391" s="41"/>
      <c r="B391" s="42"/>
      <c r="C391" s="54"/>
      <c r="D391" s="53"/>
      <c r="E391" s="54"/>
      <c r="F391" s="89"/>
      <c r="G391" s="53"/>
      <c r="H391" s="44"/>
      <c r="I391" s="92"/>
      <c r="J391" s="92"/>
      <c r="K391" s="92"/>
      <c r="L391" s="92"/>
      <c r="M391" s="41"/>
      <c r="N391" s="15" t="s">
        <v>20</v>
      </c>
      <c r="O391" s="88"/>
    </row>
    <row r="392" spans="1:15" x14ac:dyDescent="0.25">
      <c r="A392" s="41"/>
      <c r="B392" s="42"/>
      <c r="C392" s="54"/>
      <c r="D392" s="53"/>
      <c r="E392" s="54"/>
      <c r="F392" s="89"/>
      <c r="G392" s="53"/>
      <c r="H392" s="44"/>
      <c r="I392" s="92"/>
      <c r="J392" s="92"/>
      <c r="K392" s="92"/>
      <c r="L392" s="92"/>
      <c r="M392" s="41"/>
      <c r="N392" s="15" t="s">
        <v>10</v>
      </c>
      <c r="O392" s="88"/>
    </row>
    <row r="393" spans="1:15" x14ac:dyDescent="0.25">
      <c r="A393" s="41"/>
      <c r="B393" s="42"/>
      <c r="C393" s="54"/>
      <c r="D393" s="53"/>
      <c r="E393" s="54"/>
      <c r="F393" s="89"/>
      <c r="G393" s="53"/>
      <c r="H393" s="44"/>
      <c r="I393" s="92"/>
      <c r="J393" s="92"/>
      <c r="K393" s="92"/>
      <c r="L393" s="92"/>
      <c r="M393" s="53" t="s">
        <v>723</v>
      </c>
      <c r="N393" s="15" t="s">
        <v>83</v>
      </c>
      <c r="O393" s="88">
        <f t="shared" si="15"/>
        <v>1642.1052631578948</v>
      </c>
    </row>
    <row r="394" spans="1:15" x14ac:dyDescent="0.25">
      <c r="A394" s="41"/>
      <c r="B394" s="42"/>
      <c r="C394" s="54"/>
      <c r="D394" s="53"/>
      <c r="E394" s="54"/>
      <c r="F394" s="89"/>
      <c r="G394" s="53"/>
      <c r="H394" s="44"/>
      <c r="I394" s="92"/>
      <c r="J394" s="92"/>
      <c r="K394" s="92"/>
      <c r="L394" s="92"/>
      <c r="M394" s="53"/>
      <c r="N394" s="15" t="s">
        <v>86</v>
      </c>
      <c r="O394" s="88"/>
    </row>
    <row r="395" spans="1:15" x14ac:dyDescent="0.25">
      <c r="A395" s="41"/>
      <c r="B395" s="42"/>
      <c r="C395" s="54"/>
      <c r="D395" s="53"/>
      <c r="E395" s="54"/>
      <c r="F395" s="89"/>
      <c r="G395" s="53"/>
      <c r="H395" s="44"/>
      <c r="I395" s="92"/>
      <c r="J395" s="92"/>
      <c r="K395" s="92"/>
      <c r="L395" s="92"/>
      <c r="M395" s="53"/>
      <c r="N395" s="15" t="s">
        <v>87</v>
      </c>
      <c r="O395" s="88"/>
    </row>
    <row r="396" spans="1:15" x14ac:dyDescent="0.25">
      <c r="A396" s="41"/>
      <c r="B396" s="42"/>
      <c r="C396" s="54"/>
      <c r="D396" s="53"/>
      <c r="E396" s="54"/>
      <c r="F396" s="89"/>
      <c r="G396" s="53"/>
      <c r="H396" s="44"/>
      <c r="I396" s="92"/>
      <c r="J396" s="92"/>
      <c r="K396" s="92"/>
      <c r="L396" s="92"/>
      <c r="M396" s="53"/>
      <c r="N396" s="15" t="s">
        <v>79</v>
      </c>
      <c r="O396" s="88"/>
    </row>
    <row r="397" spans="1:15" x14ac:dyDescent="0.25">
      <c r="A397" s="41"/>
      <c r="B397" s="42"/>
      <c r="C397" s="54"/>
      <c r="D397" s="53"/>
      <c r="E397" s="54"/>
      <c r="F397" s="89"/>
      <c r="G397" s="53"/>
      <c r="H397" s="44"/>
      <c r="I397" s="92"/>
      <c r="J397" s="92"/>
      <c r="K397" s="92"/>
      <c r="L397" s="92"/>
      <c r="M397" s="41" t="s">
        <v>440</v>
      </c>
      <c r="N397" s="15" t="s">
        <v>8</v>
      </c>
      <c r="O397" s="88">
        <f t="shared" si="15"/>
        <v>1642.1052631578948</v>
      </c>
    </row>
    <row r="398" spans="1:15" x14ac:dyDescent="0.25">
      <c r="A398" s="41"/>
      <c r="B398" s="42"/>
      <c r="C398" s="54"/>
      <c r="D398" s="53"/>
      <c r="E398" s="54"/>
      <c r="F398" s="89"/>
      <c r="G398" s="53"/>
      <c r="H398" s="44"/>
      <c r="I398" s="92"/>
      <c r="J398" s="92"/>
      <c r="K398" s="92"/>
      <c r="L398" s="92"/>
      <c r="M398" s="41"/>
      <c r="N398" s="15" t="s">
        <v>9</v>
      </c>
      <c r="O398" s="88"/>
    </row>
    <row r="399" spans="1:15" x14ac:dyDescent="0.25">
      <c r="A399" s="41"/>
      <c r="B399" s="42"/>
      <c r="C399" s="54"/>
      <c r="D399" s="53"/>
      <c r="E399" s="54"/>
      <c r="F399" s="89"/>
      <c r="G399" s="53"/>
      <c r="H399" s="44"/>
      <c r="I399" s="92"/>
      <c r="J399" s="92"/>
      <c r="K399" s="92"/>
      <c r="L399" s="92"/>
      <c r="M399" s="41"/>
      <c r="N399" s="15" t="s">
        <v>20</v>
      </c>
      <c r="O399" s="88"/>
    </row>
    <row r="400" spans="1:15" x14ac:dyDescent="0.25">
      <c r="A400" s="41"/>
      <c r="B400" s="42"/>
      <c r="C400" s="54"/>
      <c r="D400" s="53"/>
      <c r="E400" s="54"/>
      <c r="F400" s="89"/>
      <c r="G400" s="53"/>
      <c r="H400" s="44"/>
      <c r="I400" s="92"/>
      <c r="J400" s="92"/>
      <c r="K400" s="92"/>
      <c r="L400" s="92"/>
      <c r="M400" s="41"/>
      <c r="N400" s="15" t="s">
        <v>10</v>
      </c>
      <c r="O400" s="88"/>
    </row>
    <row r="401" spans="1:15" x14ac:dyDescent="0.25">
      <c r="A401" s="41"/>
      <c r="B401" s="42"/>
      <c r="C401" s="41" t="s">
        <v>735</v>
      </c>
      <c r="D401" s="41" t="s">
        <v>441</v>
      </c>
      <c r="E401" s="43"/>
      <c r="F401" s="44" t="s">
        <v>442</v>
      </c>
      <c r="G401" s="41" t="s">
        <v>413</v>
      </c>
      <c r="H401" s="44" t="s">
        <v>443</v>
      </c>
      <c r="I401" s="49">
        <v>10</v>
      </c>
      <c r="J401" s="59">
        <v>8</v>
      </c>
      <c r="K401" s="59"/>
      <c r="L401" s="59"/>
      <c r="M401" s="41" t="s">
        <v>444</v>
      </c>
      <c r="N401" s="15" t="s">
        <v>83</v>
      </c>
      <c r="O401" s="88">
        <f t="shared" si="15"/>
        <v>1642.1052631578948</v>
      </c>
    </row>
    <row r="402" spans="1:15" x14ac:dyDescent="0.25">
      <c r="A402" s="41"/>
      <c r="B402" s="42"/>
      <c r="C402" s="41"/>
      <c r="D402" s="41"/>
      <c r="E402" s="43"/>
      <c r="F402" s="44"/>
      <c r="G402" s="41"/>
      <c r="H402" s="44"/>
      <c r="I402" s="49"/>
      <c r="J402" s="59"/>
      <c r="K402" s="59"/>
      <c r="L402" s="59"/>
      <c r="M402" s="41"/>
      <c r="N402" s="15" t="s">
        <v>86</v>
      </c>
      <c r="O402" s="88"/>
    </row>
    <row r="403" spans="1:15" x14ac:dyDescent="0.25">
      <c r="A403" s="41"/>
      <c r="B403" s="42"/>
      <c r="C403" s="41"/>
      <c r="D403" s="41"/>
      <c r="E403" s="43"/>
      <c r="F403" s="44"/>
      <c r="G403" s="41"/>
      <c r="H403" s="44"/>
      <c r="I403" s="49"/>
      <c r="J403" s="59"/>
      <c r="K403" s="59"/>
      <c r="L403" s="59"/>
      <c r="M403" s="41"/>
      <c r="N403" s="15" t="s">
        <v>87</v>
      </c>
      <c r="O403" s="88"/>
    </row>
    <row r="404" spans="1:15" x14ac:dyDescent="0.25">
      <c r="A404" s="41"/>
      <c r="B404" s="42"/>
      <c r="C404" s="41"/>
      <c r="D404" s="41"/>
      <c r="E404" s="43"/>
      <c r="F404" s="44"/>
      <c r="G404" s="41"/>
      <c r="H404" s="44"/>
      <c r="I404" s="49"/>
      <c r="J404" s="59"/>
      <c r="K404" s="59"/>
      <c r="L404" s="59"/>
      <c r="M404" s="41"/>
      <c r="N404" s="15" t="s">
        <v>79</v>
      </c>
      <c r="O404" s="88"/>
    </row>
    <row r="405" spans="1:15" x14ac:dyDescent="0.25">
      <c r="A405" s="41"/>
      <c r="B405" s="42"/>
      <c r="C405" s="41"/>
      <c r="D405" s="41"/>
      <c r="E405" s="43"/>
      <c r="F405" s="44"/>
      <c r="G405" s="41"/>
      <c r="H405" s="44"/>
      <c r="I405" s="49">
        <v>4</v>
      </c>
      <c r="J405" s="44">
        <v>4</v>
      </c>
      <c r="K405" s="59"/>
      <c r="L405" s="59"/>
      <c r="M405" s="41" t="s">
        <v>445</v>
      </c>
      <c r="N405" s="15" t="s">
        <v>83</v>
      </c>
      <c r="O405" s="88">
        <f t="shared" si="15"/>
        <v>1642.1052631578948</v>
      </c>
    </row>
    <row r="406" spans="1:15" x14ac:dyDescent="0.25">
      <c r="A406" s="41"/>
      <c r="B406" s="42"/>
      <c r="C406" s="41"/>
      <c r="D406" s="41"/>
      <c r="E406" s="43"/>
      <c r="F406" s="44"/>
      <c r="G406" s="41"/>
      <c r="H406" s="44"/>
      <c r="I406" s="49"/>
      <c r="J406" s="44"/>
      <c r="K406" s="59"/>
      <c r="L406" s="59"/>
      <c r="M406" s="41"/>
      <c r="N406" s="15" t="s">
        <v>86</v>
      </c>
      <c r="O406" s="88"/>
    </row>
    <row r="407" spans="1:15" x14ac:dyDescent="0.25">
      <c r="A407" s="41"/>
      <c r="B407" s="42"/>
      <c r="C407" s="41"/>
      <c r="D407" s="41"/>
      <c r="E407" s="43"/>
      <c r="F407" s="44"/>
      <c r="G407" s="41"/>
      <c r="H407" s="44"/>
      <c r="I407" s="49"/>
      <c r="J407" s="44"/>
      <c r="K407" s="59"/>
      <c r="L407" s="59"/>
      <c r="M407" s="41"/>
      <c r="N407" s="15" t="s">
        <v>87</v>
      </c>
      <c r="O407" s="88"/>
    </row>
    <row r="408" spans="1:15" x14ac:dyDescent="0.25">
      <c r="A408" s="41"/>
      <c r="B408" s="42"/>
      <c r="C408" s="41"/>
      <c r="D408" s="41"/>
      <c r="E408" s="43"/>
      <c r="F408" s="44"/>
      <c r="G408" s="41"/>
      <c r="H408" s="44"/>
      <c r="I408" s="49"/>
      <c r="J408" s="44"/>
      <c r="K408" s="59"/>
      <c r="L408" s="59"/>
      <c r="M408" s="41"/>
      <c r="N408" s="15" t="s">
        <v>79</v>
      </c>
      <c r="O408" s="88"/>
    </row>
    <row r="409" spans="1:15" ht="63" x14ac:dyDescent="0.25">
      <c r="A409" s="41"/>
      <c r="B409" s="42"/>
      <c r="C409" s="41"/>
      <c r="D409" s="41"/>
      <c r="E409" s="43"/>
      <c r="F409" s="44"/>
      <c r="G409" s="41"/>
      <c r="H409" s="44"/>
      <c r="I409" s="17" t="s">
        <v>446</v>
      </c>
      <c r="J409" s="19">
        <v>2</v>
      </c>
      <c r="K409" s="59"/>
      <c r="L409" s="59"/>
      <c r="M409" s="16" t="s">
        <v>447</v>
      </c>
      <c r="N409" s="15" t="s">
        <v>87</v>
      </c>
      <c r="O409" s="7">
        <f>650*12*12/57</f>
        <v>1642.1052631578948</v>
      </c>
    </row>
    <row r="410" spans="1:15" ht="63" x14ac:dyDescent="0.25">
      <c r="A410" s="41"/>
      <c r="B410" s="42"/>
      <c r="C410" s="41"/>
      <c r="D410" s="41"/>
      <c r="E410" s="43"/>
      <c r="F410" s="44"/>
      <c r="G410" s="41"/>
      <c r="H410" s="44"/>
      <c r="I410" s="18">
        <v>0</v>
      </c>
      <c r="J410" s="19">
        <v>1</v>
      </c>
      <c r="K410" s="59"/>
      <c r="L410" s="59"/>
      <c r="M410" s="14" t="s">
        <v>448</v>
      </c>
      <c r="N410" s="15" t="s">
        <v>79</v>
      </c>
      <c r="O410" s="7">
        <f>650*12*12/57</f>
        <v>1642.1052631578948</v>
      </c>
    </row>
    <row r="411" spans="1:15" ht="78.75" x14ac:dyDescent="0.25">
      <c r="A411" s="41"/>
      <c r="B411" s="42"/>
      <c r="C411" s="41"/>
      <c r="D411" s="41"/>
      <c r="E411" s="43"/>
      <c r="F411" s="44"/>
      <c r="G411" s="41"/>
      <c r="H411" s="44"/>
      <c r="I411" s="18">
        <v>0</v>
      </c>
      <c r="J411" s="19">
        <v>1</v>
      </c>
      <c r="K411" s="59"/>
      <c r="L411" s="59"/>
      <c r="M411" s="16" t="s">
        <v>449</v>
      </c>
      <c r="N411" s="15" t="s">
        <v>79</v>
      </c>
      <c r="O411" s="7">
        <f>650*12*12/57</f>
        <v>1642.1052631578948</v>
      </c>
    </row>
    <row r="412" spans="1:15" ht="94.5" x14ac:dyDescent="0.25">
      <c r="A412" s="41"/>
      <c r="B412" s="42"/>
      <c r="C412" s="41"/>
      <c r="D412" s="41"/>
      <c r="E412" s="43"/>
      <c r="F412" s="44"/>
      <c r="G412" s="41"/>
      <c r="H412" s="44"/>
      <c r="I412" s="18">
        <v>2</v>
      </c>
      <c r="J412" s="19"/>
      <c r="K412" s="59"/>
      <c r="L412" s="59"/>
      <c r="M412" s="16" t="s">
        <v>450</v>
      </c>
      <c r="N412" s="15" t="s">
        <v>79</v>
      </c>
      <c r="O412" s="7">
        <f>650*12*12/57+(12*8*4)</f>
        <v>2026.1052631578948</v>
      </c>
    </row>
    <row r="413" spans="1:15" x14ac:dyDescent="0.25">
      <c r="A413" s="41"/>
      <c r="B413" s="42"/>
      <c r="C413" s="41"/>
      <c r="D413" s="41"/>
      <c r="E413" s="43"/>
      <c r="F413" s="44"/>
      <c r="G413" s="41" t="s">
        <v>413</v>
      </c>
      <c r="H413" s="44"/>
      <c r="I413" s="42" t="s">
        <v>451</v>
      </c>
      <c r="J413" s="44">
        <v>1</v>
      </c>
      <c r="K413" s="59"/>
      <c r="L413" s="59"/>
      <c r="M413" s="41" t="s">
        <v>452</v>
      </c>
      <c r="N413" s="18" t="s">
        <v>83</v>
      </c>
      <c r="O413" s="74">
        <f>650*12*12/57</f>
        <v>1642.1052631578948</v>
      </c>
    </row>
    <row r="414" spans="1:15" x14ac:dyDescent="0.25">
      <c r="A414" s="41"/>
      <c r="B414" s="42"/>
      <c r="C414" s="41"/>
      <c r="D414" s="41"/>
      <c r="E414" s="43"/>
      <c r="F414" s="44"/>
      <c r="G414" s="41"/>
      <c r="H414" s="44"/>
      <c r="I414" s="42"/>
      <c r="J414" s="44"/>
      <c r="K414" s="59"/>
      <c r="L414" s="59"/>
      <c r="M414" s="41"/>
      <c r="N414" s="18" t="s">
        <v>86</v>
      </c>
      <c r="O414" s="74"/>
    </row>
    <row r="415" spans="1:15" x14ac:dyDescent="0.25">
      <c r="A415" s="41"/>
      <c r="B415" s="42"/>
      <c r="C415" s="41"/>
      <c r="D415" s="41"/>
      <c r="E415" s="43"/>
      <c r="F415" s="44"/>
      <c r="G415" s="41"/>
      <c r="H415" s="44"/>
      <c r="I415" s="42"/>
      <c r="J415" s="44"/>
      <c r="K415" s="59"/>
      <c r="L415" s="59"/>
      <c r="M415" s="41"/>
      <c r="N415" s="18" t="s">
        <v>87</v>
      </c>
      <c r="O415" s="74"/>
    </row>
    <row r="416" spans="1:15" x14ac:dyDescent="0.25">
      <c r="A416" s="41"/>
      <c r="B416" s="42"/>
      <c r="C416" s="41"/>
      <c r="D416" s="41"/>
      <c r="E416" s="43"/>
      <c r="F416" s="44"/>
      <c r="G416" s="41"/>
      <c r="H416" s="44"/>
      <c r="I416" s="42"/>
      <c r="J416" s="44"/>
      <c r="K416" s="59"/>
      <c r="L416" s="59"/>
      <c r="M416" s="41"/>
      <c r="N416" s="18" t="s">
        <v>79</v>
      </c>
      <c r="O416" s="74"/>
    </row>
    <row r="417" spans="1:15" x14ac:dyDescent="0.25">
      <c r="A417" s="41"/>
      <c r="B417" s="42"/>
      <c r="C417" s="41"/>
      <c r="D417" s="41"/>
      <c r="E417" s="43"/>
      <c r="F417" s="44"/>
      <c r="G417" s="41"/>
      <c r="H417" s="44"/>
      <c r="I417" s="42" t="s">
        <v>453</v>
      </c>
      <c r="J417" s="44">
        <v>5</v>
      </c>
      <c r="K417" s="59"/>
      <c r="L417" s="59"/>
      <c r="M417" s="41" t="s">
        <v>454</v>
      </c>
      <c r="N417" s="15" t="s">
        <v>83</v>
      </c>
      <c r="O417" s="74">
        <f t="shared" ref="O417:O463" si="16">650*12*12/57</f>
        <v>1642.1052631578948</v>
      </c>
    </row>
    <row r="418" spans="1:15" x14ac:dyDescent="0.25">
      <c r="A418" s="41"/>
      <c r="B418" s="42"/>
      <c r="C418" s="41"/>
      <c r="D418" s="41"/>
      <c r="E418" s="43"/>
      <c r="F418" s="44"/>
      <c r="G418" s="41"/>
      <c r="H418" s="44"/>
      <c r="I418" s="42"/>
      <c r="J418" s="44"/>
      <c r="K418" s="59"/>
      <c r="L418" s="59"/>
      <c r="M418" s="41"/>
      <c r="N418" s="15" t="s">
        <v>86</v>
      </c>
      <c r="O418" s="74"/>
    </row>
    <row r="419" spans="1:15" x14ac:dyDescent="0.25">
      <c r="A419" s="41"/>
      <c r="B419" s="42"/>
      <c r="C419" s="41"/>
      <c r="D419" s="41"/>
      <c r="E419" s="43"/>
      <c r="F419" s="44"/>
      <c r="G419" s="41"/>
      <c r="H419" s="44"/>
      <c r="I419" s="42"/>
      <c r="J419" s="44"/>
      <c r="K419" s="59"/>
      <c r="L419" s="59"/>
      <c r="M419" s="41"/>
      <c r="N419" s="15" t="s">
        <v>87</v>
      </c>
      <c r="O419" s="74"/>
    </row>
    <row r="420" spans="1:15" x14ac:dyDescent="0.25">
      <c r="A420" s="41"/>
      <c r="B420" s="42"/>
      <c r="C420" s="41"/>
      <c r="D420" s="41"/>
      <c r="E420" s="43"/>
      <c r="F420" s="44"/>
      <c r="G420" s="41"/>
      <c r="H420" s="44"/>
      <c r="I420" s="42"/>
      <c r="J420" s="44"/>
      <c r="K420" s="59"/>
      <c r="L420" s="59"/>
      <c r="M420" s="41"/>
      <c r="N420" s="15" t="s">
        <v>79</v>
      </c>
      <c r="O420" s="74"/>
    </row>
    <row r="421" spans="1:15" x14ac:dyDescent="0.25">
      <c r="A421" s="41"/>
      <c r="B421" s="42"/>
      <c r="C421" s="41"/>
      <c r="D421" s="41"/>
      <c r="E421" s="43"/>
      <c r="F421" s="44"/>
      <c r="G421" s="41"/>
      <c r="H421" s="44"/>
      <c r="I421" s="42" t="s">
        <v>455</v>
      </c>
      <c r="J421" s="44" t="s">
        <v>456</v>
      </c>
      <c r="K421" s="59"/>
      <c r="L421" s="59"/>
      <c r="M421" s="41" t="s">
        <v>457</v>
      </c>
      <c r="N421" s="15" t="s">
        <v>83</v>
      </c>
      <c r="O421" s="74">
        <f t="shared" si="16"/>
        <v>1642.1052631578948</v>
      </c>
    </row>
    <row r="422" spans="1:15" x14ac:dyDescent="0.25">
      <c r="A422" s="41"/>
      <c r="B422" s="42"/>
      <c r="C422" s="41"/>
      <c r="D422" s="41"/>
      <c r="E422" s="43"/>
      <c r="F422" s="44"/>
      <c r="G422" s="41"/>
      <c r="H422" s="44"/>
      <c r="I422" s="42"/>
      <c r="J422" s="44"/>
      <c r="K422" s="59"/>
      <c r="L422" s="59"/>
      <c r="M422" s="41"/>
      <c r="N422" s="15" t="s">
        <v>86</v>
      </c>
      <c r="O422" s="74"/>
    </row>
    <row r="423" spans="1:15" x14ac:dyDescent="0.25">
      <c r="A423" s="41"/>
      <c r="B423" s="42"/>
      <c r="C423" s="41"/>
      <c r="D423" s="41"/>
      <c r="E423" s="43"/>
      <c r="F423" s="44"/>
      <c r="G423" s="41"/>
      <c r="H423" s="44"/>
      <c r="I423" s="42"/>
      <c r="J423" s="44"/>
      <c r="K423" s="59"/>
      <c r="L423" s="59"/>
      <c r="M423" s="41"/>
      <c r="N423" s="15" t="s">
        <v>87</v>
      </c>
      <c r="O423" s="74"/>
    </row>
    <row r="424" spans="1:15" x14ac:dyDescent="0.25">
      <c r="A424" s="41"/>
      <c r="B424" s="42"/>
      <c r="C424" s="41"/>
      <c r="D424" s="41"/>
      <c r="E424" s="43"/>
      <c r="F424" s="44"/>
      <c r="G424" s="41"/>
      <c r="H424" s="44"/>
      <c r="I424" s="42"/>
      <c r="J424" s="44"/>
      <c r="K424" s="59"/>
      <c r="L424" s="59"/>
      <c r="M424" s="41"/>
      <c r="N424" s="15" t="s">
        <v>79</v>
      </c>
      <c r="O424" s="74"/>
    </row>
    <row r="425" spans="1:15" x14ac:dyDescent="0.25">
      <c r="A425" s="41"/>
      <c r="B425" s="42"/>
      <c r="C425" s="41"/>
      <c r="D425" s="41"/>
      <c r="E425" s="43"/>
      <c r="F425" s="44"/>
      <c r="G425" s="41"/>
      <c r="H425" s="44"/>
      <c r="I425" s="42" t="s">
        <v>458</v>
      </c>
      <c r="J425" s="44" t="s">
        <v>458</v>
      </c>
      <c r="K425" s="59"/>
      <c r="L425" s="59"/>
      <c r="M425" s="41" t="s">
        <v>459</v>
      </c>
      <c r="N425" s="15" t="s">
        <v>83</v>
      </c>
      <c r="O425" s="46">
        <f t="shared" si="16"/>
        <v>1642.1052631578948</v>
      </c>
    </row>
    <row r="426" spans="1:15" x14ac:dyDescent="0.25">
      <c r="A426" s="41"/>
      <c r="B426" s="42"/>
      <c r="C426" s="41"/>
      <c r="D426" s="41"/>
      <c r="E426" s="43"/>
      <c r="F426" s="44"/>
      <c r="G426" s="41"/>
      <c r="H426" s="44"/>
      <c r="I426" s="42"/>
      <c r="J426" s="44"/>
      <c r="K426" s="59"/>
      <c r="L426" s="59"/>
      <c r="M426" s="41"/>
      <c r="N426" s="15" t="s">
        <v>86</v>
      </c>
      <c r="O426" s="46"/>
    </row>
    <row r="427" spans="1:15" x14ac:dyDescent="0.25">
      <c r="A427" s="41"/>
      <c r="B427" s="42"/>
      <c r="C427" s="41"/>
      <c r="D427" s="41"/>
      <c r="E427" s="43"/>
      <c r="F427" s="44"/>
      <c r="G427" s="41"/>
      <c r="H427" s="44"/>
      <c r="I427" s="42"/>
      <c r="J427" s="44"/>
      <c r="K427" s="59"/>
      <c r="L427" s="59"/>
      <c r="M427" s="41"/>
      <c r="N427" s="15" t="s">
        <v>87</v>
      </c>
      <c r="O427" s="46"/>
    </row>
    <row r="428" spans="1:15" x14ac:dyDescent="0.25">
      <c r="A428" s="41"/>
      <c r="B428" s="42"/>
      <c r="C428" s="41"/>
      <c r="D428" s="41"/>
      <c r="E428" s="43"/>
      <c r="F428" s="44"/>
      <c r="G428" s="41"/>
      <c r="H428" s="44"/>
      <c r="I428" s="42"/>
      <c r="J428" s="44"/>
      <c r="K428" s="59"/>
      <c r="L428" s="59"/>
      <c r="M428" s="41"/>
      <c r="N428" s="15" t="s">
        <v>79</v>
      </c>
      <c r="O428" s="46"/>
    </row>
    <row r="429" spans="1:15" x14ac:dyDescent="0.25">
      <c r="A429" s="43">
        <v>28</v>
      </c>
      <c r="B429" s="42" t="s">
        <v>460</v>
      </c>
      <c r="C429" s="43" t="s">
        <v>692</v>
      </c>
      <c r="D429" s="41" t="s">
        <v>461</v>
      </c>
      <c r="E429" s="43"/>
      <c r="F429" s="44" t="s">
        <v>462</v>
      </c>
      <c r="G429" s="41" t="s">
        <v>413</v>
      </c>
      <c r="H429" s="44" t="s">
        <v>463</v>
      </c>
      <c r="I429" s="42" t="s">
        <v>464</v>
      </c>
      <c r="J429" s="59" t="s">
        <v>261</v>
      </c>
      <c r="K429" s="59"/>
      <c r="L429" s="59"/>
      <c r="M429" s="41" t="s">
        <v>465</v>
      </c>
      <c r="N429" s="15" t="s">
        <v>83</v>
      </c>
      <c r="O429" s="74">
        <f t="shared" si="16"/>
        <v>1642.1052631578948</v>
      </c>
    </row>
    <row r="430" spans="1:15" x14ac:dyDescent="0.25">
      <c r="A430" s="43"/>
      <c r="B430" s="42"/>
      <c r="C430" s="43"/>
      <c r="D430" s="41"/>
      <c r="E430" s="43"/>
      <c r="F430" s="44"/>
      <c r="G430" s="41"/>
      <c r="H430" s="44"/>
      <c r="I430" s="42"/>
      <c r="J430" s="59"/>
      <c r="K430" s="59"/>
      <c r="L430" s="59"/>
      <c r="M430" s="41"/>
      <c r="N430" s="15" t="s">
        <v>86</v>
      </c>
      <c r="O430" s="74"/>
    </row>
    <row r="431" spans="1:15" x14ac:dyDescent="0.25">
      <c r="A431" s="43"/>
      <c r="B431" s="42"/>
      <c r="C431" s="43"/>
      <c r="D431" s="41"/>
      <c r="E431" s="43"/>
      <c r="F431" s="44"/>
      <c r="G431" s="41"/>
      <c r="H431" s="44"/>
      <c r="I431" s="42"/>
      <c r="J431" s="59"/>
      <c r="K431" s="59"/>
      <c r="L431" s="59"/>
      <c r="M431" s="41"/>
      <c r="N431" s="15" t="s">
        <v>87</v>
      </c>
      <c r="O431" s="74"/>
    </row>
    <row r="432" spans="1:15" x14ac:dyDescent="0.25">
      <c r="A432" s="43"/>
      <c r="B432" s="42"/>
      <c r="C432" s="43"/>
      <c r="D432" s="41"/>
      <c r="E432" s="43"/>
      <c r="F432" s="44"/>
      <c r="G432" s="41"/>
      <c r="H432" s="44"/>
      <c r="I432" s="42"/>
      <c r="J432" s="59"/>
      <c r="K432" s="59"/>
      <c r="L432" s="59"/>
      <c r="M432" s="41"/>
      <c r="N432" s="15" t="s">
        <v>79</v>
      </c>
      <c r="O432" s="74"/>
    </row>
    <row r="433" spans="1:15" x14ac:dyDescent="0.25">
      <c r="A433" s="43"/>
      <c r="B433" s="42"/>
      <c r="C433" s="43"/>
      <c r="D433" s="41"/>
      <c r="E433" s="43"/>
      <c r="F433" s="44"/>
      <c r="G433" s="41"/>
      <c r="H433" s="44" t="s">
        <v>466</v>
      </c>
      <c r="I433" s="42" t="s">
        <v>467</v>
      </c>
      <c r="J433" s="59" t="s">
        <v>261</v>
      </c>
      <c r="K433" s="59"/>
      <c r="L433" s="59"/>
      <c r="M433" s="41" t="s">
        <v>461</v>
      </c>
      <c r="N433" s="15" t="s">
        <v>83</v>
      </c>
      <c r="O433" s="74">
        <f t="shared" si="16"/>
        <v>1642.1052631578948</v>
      </c>
    </row>
    <row r="434" spans="1:15" x14ac:dyDescent="0.25">
      <c r="A434" s="43"/>
      <c r="B434" s="42"/>
      <c r="C434" s="43"/>
      <c r="D434" s="41"/>
      <c r="E434" s="43"/>
      <c r="F434" s="44"/>
      <c r="G434" s="41"/>
      <c r="H434" s="44"/>
      <c r="I434" s="42"/>
      <c r="J434" s="59"/>
      <c r="K434" s="59"/>
      <c r="L434" s="59"/>
      <c r="M434" s="41"/>
      <c r="N434" s="15" t="s">
        <v>86</v>
      </c>
      <c r="O434" s="74"/>
    </row>
    <row r="435" spans="1:15" x14ac:dyDescent="0.25">
      <c r="A435" s="43"/>
      <c r="B435" s="42"/>
      <c r="C435" s="43"/>
      <c r="D435" s="41"/>
      <c r="E435" s="43"/>
      <c r="F435" s="44"/>
      <c r="G435" s="41"/>
      <c r="H435" s="44"/>
      <c r="I435" s="42"/>
      <c r="J435" s="59"/>
      <c r="K435" s="59"/>
      <c r="L435" s="59"/>
      <c r="M435" s="41"/>
      <c r="N435" s="15" t="s">
        <v>87</v>
      </c>
      <c r="O435" s="74"/>
    </row>
    <row r="436" spans="1:15" x14ac:dyDescent="0.25">
      <c r="A436" s="43"/>
      <c r="B436" s="42"/>
      <c r="C436" s="43"/>
      <c r="D436" s="41"/>
      <c r="E436" s="43"/>
      <c r="F436" s="44"/>
      <c r="G436" s="41"/>
      <c r="H436" s="44"/>
      <c r="I436" s="42"/>
      <c r="J436" s="59"/>
      <c r="K436" s="59"/>
      <c r="L436" s="59"/>
      <c r="M436" s="41"/>
      <c r="N436" s="15" t="s">
        <v>79</v>
      </c>
      <c r="O436" s="74"/>
    </row>
    <row r="437" spans="1:15" x14ac:dyDescent="0.25">
      <c r="A437" s="43"/>
      <c r="B437" s="42"/>
      <c r="C437" s="43"/>
      <c r="D437" s="41"/>
      <c r="E437" s="43"/>
      <c r="F437" s="44"/>
      <c r="G437" s="41"/>
      <c r="H437" s="44" t="s">
        <v>468</v>
      </c>
      <c r="I437" s="42" t="s">
        <v>469</v>
      </c>
      <c r="J437" s="59" t="s">
        <v>261</v>
      </c>
      <c r="K437" s="59"/>
      <c r="L437" s="59"/>
      <c r="M437" s="41" t="s">
        <v>470</v>
      </c>
      <c r="N437" s="15" t="s">
        <v>83</v>
      </c>
      <c r="O437" s="74">
        <f t="shared" si="16"/>
        <v>1642.1052631578948</v>
      </c>
    </row>
    <row r="438" spans="1:15" x14ac:dyDescent="0.25">
      <c r="A438" s="43"/>
      <c r="B438" s="42"/>
      <c r="C438" s="43"/>
      <c r="D438" s="41"/>
      <c r="E438" s="43"/>
      <c r="F438" s="44"/>
      <c r="G438" s="41"/>
      <c r="H438" s="44"/>
      <c r="I438" s="42"/>
      <c r="J438" s="59"/>
      <c r="K438" s="59"/>
      <c r="L438" s="59"/>
      <c r="M438" s="41"/>
      <c r="N438" s="15" t="s">
        <v>86</v>
      </c>
      <c r="O438" s="74"/>
    </row>
    <row r="439" spans="1:15" x14ac:dyDescent="0.25">
      <c r="A439" s="43"/>
      <c r="B439" s="42"/>
      <c r="C439" s="43"/>
      <c r="D439" s="41"/>
      <c r="E439" s="43"/>
      <c r="F439" s="44"/>
      <c r="G439" s="41"/>
      <c r="H439" s="44"/>
      <c r="I439" s="42"/>
      <c r="J439" s="59"/>
      <c r="K439" s="59"/>
      <c r="L439" s="59"/>
      <c r="M439" s="41"/>
      <c r="N439" s="15" t="s">
        <v>87</v>
      </c>
      <c r="O439" s="74"/>
    </row>
    <row r="440" spans="1:15" x14ac:dyDescent="0.25">
      <c r="A440" s="43"/>
      <c r="B440" s="42"/>
      <c r="C440" s="43"/>
      <c r="D440" s="41"/>
      <c r="E440" s="43"/>
      <c r="F440" s="44"/>
      <c r="G440" s="41"/>
      <c r="H440" s="44"/>
      <c r="I440" s="42"/>
      <c r="J440" s="59"/>
      <c r="K440" s="59"/>
      <c r="L440" s="59"/>
      <c r="M440" s="41"/>
      <c r="N440" s="15" t="s">
        <v>79</v>
      </c>
      <c r="O440" s="74"/>
    </row>
    <row r="441" spans="1:15" x14ac:dyDescent="0.25">
      <c r="A441" s="43"/>
      <c r="B441" s="42"/>
      <c r="C441" s="43"/>
      <c r="D441" s="41"/>
      <c r="E441" s="43"/>
      <c r="F441" s="44"/>
      <c r="G441" s="41"/>
      <c r="H441" s="44" t="s">
        <v>471</v>
      </c>
      <c r="I441" s="42" t="s">
        <v>472</v>
      </c>
      <c r="J441" s="59" t="s">
        <v>472</v>
      </c>
      <c r="K441" s="59"/>
      <c r="L441" s="59"/>
      <c r="M441" s="41" t="s">
        <v>473</v>
      </c>
      <c r="N441" s="15" t="s">
        <v>83</v>
      </c>
      <c r="O441" s="74">
        <f t="shared" si="16"/>
        <v>1642.1052631578948</v>
      </c>
    </row>
    <row r="442" spans="1:15" x14ac:dyDescent="0.25">
      <c r="A442" s="43"/>
      <c r="B442" s="42"/>
      <c r="C442" s="43"/>
      <c r="D442" s="41"/>
      <c r="E442" s="43"/>
      <c r="F442" s="44"/>
      <c r="G442" s="41"/>
      <c r="H442" s="44"/>
      <c r="I442" s="42"/>
      <c r="J442" s="59"/>
      <c r="K442" s="59"/>
      <c r="L442" s="59"/>
      <c r="M442" s="41"/>
      <c r="N442" s="15" t="s">
        <v>86</v>
      </c>
      <c r="O442" s="74"/>
    </row>
    <row r="443" spans="1:15" x14ac:dyDescent="0.25">
      <c r="A443" s="43"/>
      <c r="B443" s="42"/>
      <c r="C443" s="43"/>
      <c r="D443" s="41"/>
      <c r="E443" s="43"/>
      <c r="F443" s="44"/>
      <c r="G443" s="41"/>
      <c r="H443" s="44"/>
      <c r="I443" s="42"/>
      <c r="J443" s="59"/>
      <c r="K443" s="59"/>
      <c r="L443" s="59"/>
      <c r="M443" s="41"/>
      <c r="N443" s="15" t="s">
        <v>87</v>
      </c>
      <c r="O443" s="74"/>
    </row>
    <row r="444" spans="1:15" x14ac:dyDescent="0.25">
      <c r="A444" s="43"/>
      <c r="B444" s="42"/>
      <c r="C444" s="43"/>
      <c r="D444" s="41"/>
      <c r="E444" s="43"/>
      <c r="F444" s="44"/>
      <c r="G444" s="41"/>
      <c r="H444" s="44"/>
      <c r="I444" s="42"/>
      <c r="J444" s="59"/>
      <c r="K444" s="59"/>
      <c r="L444" s="59"/>
      <c r="M444" s="41"/>
      <c r="N444" s="15" t="s">
        <v>79</v>
      </c>
      <c r="O444" s="74"/>
    </row>
    <row r="445" spans="1:15" x14ac:dyDescent="0.25">
      <c r="A445" s="43"/>
      <c r="B445" s="42"/>
      <c r="C445" s="43"/>
      <c r="D445" s="41"/>
      <c r="E445" s="43"/>
      <c r="F445" s="44"/>
      <c r="G445" s="41"/>
      <c r="H445" s="44" t="s">
        <v>474</v>
      </c>
      <c r="I445" s="42" t="s">
        <v>475</v>
      </c>
      <c r="J445" s="44" t="s">
        <v>475</v>
      </c>
      <c r="K445" s="59"/>
      <c r="L445" s="59"/>
      <c r="M445" s="41" t="s">
        <v>476</v>
      </c>
      <c r="N445" s="15" t="s">
        <v>86</v>
      </c>
      <c r="O445" s="74">
        <f t="shared" si="16"/>
        <v>1642.1052631578948</v>
      </c>
    </row>
    <row r="446" spans="1:15" x14ac:dyDescent="0.25">
      <c r="A446" s="43"/>
      <c r="B446" s="42"/>
      <c r="C446" s="43"/>
      <c r="D446" s="41"/>
      <c r="E446" s="43"/>
      <c r="F446" s="44"/>
      <c r="G446" s="41"/>
      <c r="H446" s="44"/>
      <c r="I446" s="42"/>
      <c r="J446" s="44"/>
      <c r="K446" s="59"/>
      <c r="L446" s="59"/>
      <c r="M446" s="41"/>
      <c r="N446" s="15" t="s">
        <v>79</v>
      </c>
      <c r="O446" s="74"/>
    </row>
    <row r="447" spans="1:15" x14ac:dyDescent="0.25">
      <c r="A447" s="43"/>
      <c r="B447" s="42"/>
      <c r="C447" s="43" t="s">
        <v>693</v>
      </c>
      <c r="D447" s="41" t="s">
        <v>737</v>
      </c>
      <c r="E447" s="43"/>
      <c r="F447" s="44" t="s">
        <v>462</v>
      </c>
      <c r="G447" s="41" t="s">
        <v>413</v>
      </c>
      <c r="H447" s="44" t="s">
        <v>477</v>
      </c>
      <c r="I447" s="42" t="s">
        <v>478</v>
      </c>
      <c r="J447" s="59" t="s">
        <v>261</v>
      </c>
      <c r="K447" s="59"/>
      <c r="L447" s="59"/>
      <c r="M447" s="41" t="s">
        <v>479</v>
      </c>
      <c r="N447" s="15" t="s">
        <v>83</v>
      </c>
      <c r="O447" s="74">
        <f t="shared" si="16"/>
        <v>1642.1052631578948</v>
      </c>
    </row>
    <row r="448" spans="1:15" x14ac:dyDescent="0.25">
      <c r="A448" s="43"/>
      <c r="B448" s="42"/>
      <c r="C448" s="43"/>
      <c r="D448" s="41"/>
      <c r="E448" s="43"/>
      <c r="F448" s="44"/>
      <c r="G448" s="41"/>
      <c r="H448" s="44"/>
      <c r="I448" s="42"/>
      <c r="J448" s="59"/>
      <c r="K448" s="59"/>
      <c r="L448" s="59"/>
      <c r="M448" s="41"/>
      <c r="N448" s="15" t="s">
        <v>86</v>
      </c>
      <c r="O448" s="74"/>
    </row>
    <row r="449" spans="1:15" x14ac:dyDescent="0.25">
      <c r="A449" s="43"/>
      <c r="B449" s="42"/>
      <c r="C449" s="43"/>
      <c r="D449" s="41"/>
      <c r="E449" s="43"/>
      <c r="F449" s="44"/>
      <c r="G449" s="41"/>
      <c r="H449" s="44"/>
      <c r="I449" s="42"/>
      <c r="J449" s="59"/>
      <c r="K449" s="59"/>
      <c r="L449" s="59"/>
      <c r="M449" s="41"/>
      <c r="N449" s="15" t="s">
        <v>87</v>
      </c>
      <c r="O449" s="74"/>
    </row>
    <row r="450" spans="1:15" x14ac:dyDescent="0.25">
      <c r="A450" s="43"/>
      <c r="B450" s="42"/>
      <c r="C450" s="43"/>
      <c r="D450" s="41"/>
      <c r="E450" s="43"/>
      <c r="F450" s="44"/>
      <c r="G450" s="41"/>
      <c r="H450" s="44"/>
      <c r="I450" s="42"/>
      <c r="J450" s="59"/>
      <c r="K450" s="59"/>
      <c r="L450" s="59"/>
      <c r="M450" s="41"/>
      <c r="N450" s="15" t="s">
        <v>79</v>
      </c>
      <c r="O450" s="74"/>
    </row>
    <row r="451" spans="1:15" x14ac:dyDescent="0.25">
      <c r="A451" s="43"/>
      <c r="B451" s="42"/>
      <c r="C451" s="43"/>
      <c r="D451" s="41"/>
      <c r="E451" s="43"/>
      <c r="F451" s="44"/>
      <c r="G451" s="41"/>
      <c r="H451" s="44" t="s">
        <v>480</v>
      </c>
      <c r="I451" s="42" t="s">
        <v>481</v>
      </c>
      <c r="J451" s="59" t="s">
        <v>261</v>
      </c>
      <c r="K451" s="59"/>
      <c r="L451" s="59"/>
      <c r="M451" s="41" t="s">
        <v>482</v>
      </c>
      <c r="N451" s="15" t="s">
        <v>83</v>
      </c>
      <c r="O451" s="74">
        <f t="shared" si="16"/>
        <v>1642.1052631578948</v>
      </c>
    </row>
    <row r="452" spans="1:15" x14ac:dyDescent="0.25">
      <c r="A452" s="43"/>
      <c r="B452" s="42"/>
      <c r="C452" s="43"/>
      <c r="D452" s="41"/>
      <c r="E452" s="43"/>
      <c r="F452" s="44"/>
      <c r="G452" s="41"/>
      <c r="H452" s="44"/>
      <c r="I452" s="42"/>
      <c r="J452" s="59"/>
      <c r="K452" s="59"/>
      <c r="L452" s="59"/>
      <c r="M452" s="41"/>
      <c r="N452" s="15" t="s">
        <v>86</v>
      </c>
      <c r="O452" s="74"/>
    </row>
    <row r="453" spans="1:15" x14ac:dyDescent="0.25">
      <c r="A453" s="43"/>
      <c r="B453" s="42"/>
      <c r="C453" s="43"/>
      <c r="D453" s="41"/>
      <c r="E453" s="43"/>
      <c r="F453" s="44"/>
      <c r="G453" s="41"/>
      <c r="H453" s="44"/>
      <c r="I453" s="42"/>
      <c r="J453" s="59"/>
      <c r="K453" s="59"/>
      <c r="L453" s="59"/>
      <c r="M453" s="41"/>
      <c r="N453" s="15" t="s">
        <v>87</v>
      </c>
      <c r="O453" s="74"/>
    </row>
    <row r="454" spans="1:15" x14ac:dyDescent="0.25">
      <c r="A454" s="43"/>
      <c r="B454" s="42"/>
      <c r="C454" s="43"/>
      <c r="D454" s="41"/>
      <c r="E454" s="43"/>
      <c r="F454" s="44"/>
      <c r="G454" s="41"/>
      <c r="H454" s="44"/>
      <c r="I454" s="42"/>
      <c r="J454" s="59"/>
      <c r="K454" s="59"/>
      <c r="L454" s="59"/>
      <c r="M454" s="41"/>
      <c r="N454" s="15" t="s">
        <v>79</v>
      </c>
      <c r="O454" s="74"/>
    </row>
    <row r="455" spans="1:15" x14ac:dyDescent="0.25">
      <c r="A455" s="43"/>
      <c r="B455" s="42"/>
      <c r="C455" s="43"/>
      <c r="D455" s="41"/>
      <c r="E455" s="43"/>
      <c r="F455" s="44"/>
      <c r="G455" s="41"/>
      <c r="H455" s="44" t="s">
        <v>483</v>
      </c>
      <c r="I455" s="42">
        <v>0</v>
      </c>
      <c r="J455" s="59" t="s">
        <v>261</v>
      </c>
      <c r="K455" s="59"/>
      <c r="L455" s="59"/>
      <c r="M455" s="41" t="s">
        <v>484</v>
      </c>
      <c r="N455" s="15" t="s">
        <v>83</v>
      </c>
      <c r="O455" s="74">
        <f t="shared" si="16"/>
        <v>1642.1052631578948</v>
      </c>
    </row>
    <row r="456" spans="1:15" x14ac:dyDescent="0.25">
      <c r="A456" s="43"/>
      <c r="B456" s="42"/>
      <c r="C456" s="43"/>
      <c r="D456" s="41"/>
      <c r="E456" s="43"/>
      <c r="F456" s="44"/>
      <c r="G456" s="41"/>
      <c r="H456" s="44"/>
      <c r="I456" s="42"/>
      <c r="J456" s="59"/>
      <c r="K456" s="59"/>
      <c r="L456" s="59"/>
      <c r="M456" s="41"/>
      <c r="N456" s="15" t="s">
        <v>86</v>
      </c>
      <c r="O456" s="74"/>
    </row>
    <row r="457" spans="1:15" x14ac:dyDescent="0.25">
      <c r="A457" s="43"/>
      <c r="B457" s="42"/>
      <c r="C457" s="43"/>
      <c r="D457" s="41"/>
      <c r="E457" s="43"/>
      <c r="F457" s="44"/>
      <c r="G457" s="41"/>
      <c r="H457" s="44"/>
      <c r="I457" s="42"/>
      <c r="J457" s="59"/>
      <c r="K457" s="59"/>
      <c r="L457" s="59"/>
      <c r="M457" s="41"/>
      <c r="N457" s="15" t="s">
        <v>87</v>
      </c>
      <c r="O457" s="74"/>
    </row>
    <row r="458" spans="1:15" x14ac:dyDescent="0.25">
      <c r="A458" s="43"/>
      <c r="B458" s="42"/>
      <c r="C458" s="43"/>
      <c r="D458" s="41"/>
      <c r="E458" s="43"/>
      <c r="F458" s="44"/>
      <c r="G458" s="41"/>
      <c r="H458" s="44"/>
      <c r="I458" s="42"/>
      <c r="J458" s="59"/>
      <c r="K458" s="59"/>
      <c r="L458" s="59"/>
      <c r="M458" s="41"/>
      <c r="N458" s="15" t="s">
        <v>79</v>
      </c>
      <c r="O458" s="74"/>
    </row>
    <row r="459" spans="1:15" x14ac:dyDescent="0.25">
      <c r="A459" s="43"/>
      <c r="B459" s="42"/>
      <c r="C459" s="43"/>
      <c r="D459" s="41"/>
      <c r="E459" s="43"/>
      <c r="F459" s="44"/>
      <c r="G459" s="41"/>
      <c r="H459" s="44" t="s">
        <v>485</v>
      </c>
      <c r="I459" s="42" t="s">
        <v>486</v>
      </c>
      <c r="J459" s="59" t="s">
        <v>487</v>
      </c>
      <c r="K459" s="59"/>
      <c r="L459" s="59"/>
      <c r="M459" s="41" t="s">
        <v>488</v>
      </c>
      <c r="N459" s="15" t="s">
        <v>83</v>
      </c>
      <c r="O459" s="74">
        <f t="shared" si="16"/>
        <v>1642.1052631578948</v>
      </c>
    </row>
    <row r="460" spans="1:15" x14ac:dyDescent="0.25">
      <c r="A460" s="43"/>
      <c r="B460" s="42"/>
      <c r="C460" s="43"/>
      <c r="D460" s="41"/>
      <c r="E460" s="43"/>
      <c r="F460" s="44"/>
      <c r="G460" s="41"/>
      <c r="H460" s="44"/>
      <c r="I460" s="42"/>
      <c r="J460" s="59"/>
      <c r="K460" s="59"/>
      <c r="L460" s="59"/>
      <c r="M460" s="41"/>
      <c r="N460" s="15" t="s">
        <v>86</v>
      </c>
      <c r="O460" s="74"/>
    </row>
    <row r="461" spans="1:15" x14ac:dyDescent="0.25">
      <c r="A461" s="43"/>
      <c r="B461" s="42"/>
      <c r="C461" s="43"/>
      <c r="D461" s="41"/>
      <c r="E461" s="43"/>
      <c r="F461" s="44"/>
      <c r="G461" s="41"/>
      <c r="H461" s="44"/>
      <c r="I461" s="42"/>
      <c r="J461" s="59"/>
      <c r="K461" s="59"/>
      <c r="L461" s="59"/>
      <c r="M461" s="41"/>
      <c r="N461" s="15" t="s">
        <v>87</v>
      </c>
      <c r="O461" s="74"/>
    </row>
    <row r="462" spans="1:15" x14ac:dyDescent="0.25">
      <c r="A462" s="43"/>
      <c r="B462" s="42"/>
      <c r="C462" s="43"/>
      <c r="D462" s="41"/>
      <c r="E462" s="43"/>
      <c r="F462" s="44"/>
      <c r="G462" s="41"/>
      <c r="H462" s="44"/>
      <c r="I462" s="42"/>
      <c r="J462" s="59"/>
      <c r="K462" s="59"/>
      <c r="L462" s="59"/>
      <c r="M462" s="41"/>
      <c r="N462" s="15" t="s">
        <v>79</v>
      </c>
      <c r="O462" s="74"/>
    </row>
    <row r="463" spans="1:15" x14ac:dyDescent="0.25">
      <c r="A463" s="43"/>
      <c r="B463" s="42"/>
      <c r="C463" s="43"/>
      <c r="D463" s="41"/>
      <c r="E463" s="43"/>
      <c r="F463" s="44"/>
      <c r="G463" s="41"/>
      <c r="H463" s="44" t="s">
        <v>489</v>
      </c>
      <c r="I463" s="42" t="s">
        <v>486</v>
      </c>
      <c r="J463" s="59" t="s">
        <v>487</v>
      </c>
      <c r="K463" s="59"/>
      <c r="L463" s="59"/>
      <c r="M463" s="41" t="s">
        <v>490</v>
      </c>
      <c r="N463" s="15" t="s">
        <v>83</v>
      </c>
      <c r="O463" s="74">
        <f t="shared" si="16"/>
        <v>1642.1052631578948</v>
      </c>
    </row>
    <row r="464" spans="1:15" x14ac:dyDescent="0.25">
      <c r="A464" s="43"/>
      <c r="B464" s="42"/>
      <c r="C464" s="43"/>
      <c r="D464" s="41"/>
      <c r="E464" s="43"/>
      <c r="F464" s="44"/>
      <c r="G464" s="41"/>
      <c r="H464" s="44"/>
      <c r="I464" s="42"/>
      <c r="J464" s="59"/>
      <c r="K464" s="59"/>
      <c r="L464" s="59"/>
      <c r="M464" s="41"/>
      <c r="N464" s="15" t="s">
        <v>86</v>
      </c>
      <c r="O464" s="74"/>
    </row>
    <row r="465" spans="1:15" x14ac:dyDescent="0.25">
      <c r="A465" s="43"/>
      <c r="B465" s="42"/>
      <c r="C465" s="43"/>
      <c r="D465" s="41"/>
      <c r="E465" s="43"/>
      <c r="F465" s="44"/>
      <c r="G465" s="41"/>
      <c r="H465" s="44"/>
      <c r="I465" s="42"/>
      <c r="J465" s="59"/>
      <c r="K465" s="59"/>
      <c r="L465" s="59"/>
      <c r="M465" s="41"/>
      <c r="N465" s="15" t="s">
        <v>87</v>
      </c>
      <c r="O465" s="74"/>
    </row>
    <row r="466" spans="1:15" x14ac:dyDescent="0.25">
      <c r="A466" s="43"/>
      <c r="B466" s="42"/>
      <c r="C466" s="43"/>
      <c r="D466" s="41"/>
      <c r="E466" s="43"/>
      <c r="F466" s="44"/>
      <c r="G466" s="41"/>
      <c r="H466" s="44"/>
      <c r="I466" s="42"/>
      <c r="J466" s="59"/>
      <c r="K466" s="59"/>
      <c r="L466" s="59"/>
      <c r="M466" s="41"/>
      <c r="N466" s="15" t="s">
        <v>79</v>
      </c>
      <c r="O466" s="74"/>
    </row>
    <row r="467" spans="1:15" x14ac:dyDescent="0.25">
      <c r="A467" s="43">
        <v>29</v>
      </c>
      <c r="B467" s="42" t="s">
        <v>491</v>
      </c>
      <c r="C467" s="43" t="s">
        <v>694</v>
      </c>
      <c r="D467" s="41" t="s">
        <v>492</v>
      </c>
      <c r="E467" s="43"/>
      <c r="F467" s="41"/>
      <c r="G467" s="41" t="s">
        <v>493</v>
      </c>
      <c r="H467" s="41" t="s">
        <v>494</v>
      </c>
      <c r="I467" s="90">
        <v>1</v>
      </c>
      <c r="J467" s="90">
        <v>1</v>
      </c>
      <c r="K467" s="90">
        <v>1</v>
      </c>
      <c r="L467" s="90">
        <v>1</v>
      </c>
      <c r="M467" s="41" t="s">
        <v>495</v>
      </c>
      <c r="N467" s="15" t="s">
        <v>8</v>
      </c>
      <c r="O467" s="74">
        <f>650*20*12/17</f>
        <v>9176.4705882352937</v>
      </c>
    </row>
    <row r="468" spans="1:15" x14ac:dyDescent="0.25">
      <c r="A468" s="43"/>
      <c r="B468" s="42"/>
      <c r="C468" s="43"/>
      <c r="D468" s="41"/>
      <c r="E468" s="43"/>
      <c r="F468" s="41"/>
      <c r="G468" s="41"/>
      <c r="H468" s="41"/>
      <c r="I468" s="43"/>
      <c r="J468" s="43"/>
      <c r="K468" s="43"/>
      <c r="L468" s="43"/>
      <c r="M468" s="41"/>
      <c r="N468" s="15" t="s">
        <v>9</v>
      </c>
      <c r="O468" s="74"/>
    </row>
    <row r="469" spans="1:15" x14ac:dyDescent="0.25">
      <c r="A469" s="43"/>
      <c r="B469" s="42"/>
      <c r="C469" s="43"/>
      <c r="D469" s="41"/>
      <c r="E469" s="43"/>
      <c r="F469" s="41"/>
      <c r="G469" s="41"/>
      <c r="H469" s="41"/>
      <c r="I469" s="43"/>
      <c r="J469" s="43"/>
      <c r="K469" s="43"/>
      <c r="L469" s="43"/>
      <c r="M469" s="41"/>
      <c r="N469" s="15" t="s">
        <v>20</v>
      </c>
      <c r="O469" s="74"/>
    </row>
    <row r="470" spans="1:15" x14ac:dyDescent="0.25">
      <c r="A470" s="43"/>
      <c r="B470" s="42"/>
      <c r="C470" s="43"/>
      <c r="D470" s="41"/>
      <c r="E470" s="43"/>
      <c r="F470" s="41"/>
      <c r="G470" s="41"/>
      <c r="H470" s="41"/>
      <c r="I470" s="43"/>
      <c r="J470" s="43"/>
      <c r="K470" s="43"/>
      <c r="L470" s="43"/>
      <c r="M470" s="41"/>
      <c r="N470" s="15" t="s">
        <v>10</v>
      </c>
      <c r="O470" s="74"/>
    </row>
    <row r="471" spans="1:15" x14ac:dyDescent="0.25">
      <c r="A471" s="43"/>
      <c r="B471" s="42"/>
      <c r="C471" s="43"/>
      <c r="D471" s="41"/>
      <c r="E471" s="43"/>
      <c r="F471" s="41"/>
      <c r="G471" s="41"/>
      <c r="H471" s="41"/>
      <c r="I471" s="43"/>
      <c r="J471" s="43"/>
      <c r="K471" s="43"/>
      <c r="L471" s="43"/>
      <c r="M471" s="41" t="s">
        <v>496</v>
      </c>
      <c r="N471" s="15" t="s">
        <v>8</v>
      </c>
      <c r="O471" s="74">
        <f t="shared" ref="O471" si="17">650*20*12/17</f>
        <v>9176.4705882352937</v>
      </c>
    </row>
    <row r="472" spans="1:15" x14ac:dyDescent="0.25">
      <c r="A472" s="43"/>
      <c r="B472" s="42"/>
      <c r="C472" s="43"/>
      <c r="D472" s="41"/>
      <c r="E472" s="43"/>
      <c r="F472" s="41"/>
      <c r="G472" s="41"/>
      <c r="H472" s="41"/>
      <c r="I472" s="43"/>
      <c r="J472" s="43"/>
      <c r="K472" s="43"/>
      <c r="L472" s="43"/>
      <c r="M472" s="41"/>
      <c r="N472" s="15" t="s">
        <v>9</v>
      </c>
      <c r="O472" s="74"/>
    </row>
    <row r="473" spans="1:15" x14ac:dyDescent="0.25">
      <c r="A473" s="43"/>
      <c r="B473" s="42"/>
      <c r="C473" s="43"/>
      <c r="D473" s="41"/>
      <c r="E473" s="43"/>
      <c r="F473" s="41"/>
      <c r="G473" s="41"/>
      <c r="H473" s="41"/>
      <c r="I473" s="43"/>
      <c r="J473" s="43"/>
      <c r="K473" s="43"/>
      <c r="L473" s="43"/>
      <c r="M473" s="41"/>
      <c r="N473" s="15" t="s">
        <v>20</v>
      </c>
      <c r="O473" s="74"/>
    </row>
    <row r="474" spans="1:15" x14ac:dyDescent="0.25">
      <c r="A474" s="43"/>
      <c r="B474" s="42"/>
      <c r="C474" s="43"/>
      <c r="D474" s="41"/>
      <c r="E474" s="43"/>
      <c r="F474" s="41"/>
      <c r="G474" s="41"/>
      <c r="H474" s="41"/>
      <c r="I474" s="43"/>
      <c r="J474" s="43"/>
      <c r="K474" s="43"/>
      <c r="L474" s="43"/>
      <c r="M474" s="41"/>
      <c r="N474" s="15" t="s">
        <v>10</v>
      </c>
      <c r="O474" s="74"/>
    </row>
    <row r="475" spans="1:15" x14ac:dyDescent="0.25">
      <c r="A475" s="43"/>
      <c r="B475" s="42"/>
      <c r="C475" s="43"/>
      <c r="D475" s="41"/>
      <c r="E475" s="43"/>
      <c r="F475" s="41"/>
      <c r="G475" s="41"/>
      <c r="H475" s="41"/>
      <c r="I475" s="43"/>
      <c r="J475" s="43"/>
      <c r="K475" s="43"/>
      <c r="L475" s="43"/>
      <c r="M475" s="41" t="s">
        <v>497</v>
      </c>
      <c r="N475" s="15" t="s">
        <v>8</v>
      </c>
      <c r="O475" s="74">
        <f t="shared" ref="O475" si="18">650*20*12/17</f>
        <v>9176.4705882352937</v>
      </c>
    </row>
    <row r="476" spans="1:15" x14ac:dyDescent="0.25">
      <c r="A476" s="43"/>
      <c r="B476" s="42"/>
      <c r="C476" s="43"/>
      <c r="D476" s="41"/>
      <c r="E476" s="43"/>
      <c r="F476" s="41"/>
      <c r="G476" s="41"/>
      <c r="H476" s="41"/>
      <c r="I476" s="43"/>
      <c r="J476" s="43"/>
      <c r="K476" s="43"/>
      <c r="L476" s="43"/>
      <c r="M476" s="41"/>
      <c r="N476" s="15" t="s">
        <v>9</v>
      </c>
      <c r="O476" s="74"/>
    </row>
    <row r="477" spans="1:15" x14ac:dyDescent="0.25">
      <c r="A477" s="43"/>
      <c r="B477" s="42"/>
      <c r="C477" s="43"/>
      <c r="D477" s="41"/>
      <c r="E477" s="43"/>
      <c r="F477" s="41"/>
      <c r="G477" s="41"/>
      <c r="H477" s="41"/>
      <c r="I477" s="43"/>
      <c r="J477" s="43"/>
      <c r="K477" s="43"/>
      <c r="L477" s="43"/>
      <c r="M477" s="41"/>
      <c r="N477" s="15" t="s">
        <v>20</v>
      </c>
      <c r="O477" s="74"/>
    </row>
    <row r="478" spans="1:15" x14ac:dyDescent="0.25">
      <c r="A478" s="43"/>
      <c r="B478" s="42"/>
      <c r="C478" s="43"/>
      <c r="D478" s="41"/>
      <c r="E478" s="43"/>
      <c r="F478" s="41"/>
      <c r="G478" s="41"/>
      <c r="H478" s="41"/>
      <c r="I478" s="43"/>
      <c r="J478" s="43"/>
      <c r="K478" s="43"/>
      <c r="L478" s="43"/>
      <c r="M478" s="41"/>
      <c r="N478" s="15" t="s">
        <v>10</v>
      </c>
      <c r="O478" s="74"/>
    </row>
    <row r="479" spans="1:15" x14ac:dyDescent="0.25">
      <c r="A479" s="43"/>
      <c r="B479" s="42"/>
      <c r="C479" s="43"/>
      <c r="D479" s="41"/>
      <c r="E479" s="43"/>
      <c r="F479" s="41"/>
      <c r="G479" s="41"/>
      <c r="H479" s="41"/>
      <c r="I479" s="43"/>
      <c r="J479" s="43"/>
      <c r="K479" s="43"/>
      <c r="L479" s="43"/>
      <c r="M479" s="41" t="s">
        <v>498</v>
      </c>
      <c r="N479" s="15" t="s">
        <v>8</v>
      </c>
      <c r="O479" s="74">
        <f t="shared" ref="O479" si="19">650*20*12/17</f>
        <v>9176.4705882352937</v>
      </c>
    </row>
    <row r="480" spans="1:15" x14ac:dyDescent="0.25">
      <c r="A480" s="43"/>
      <c r="B480" s="42"/>
      <c r="C480" s="43"/>
      <c r="D480" s="41"/>
      <c r="E480" s="43"/>
      <c r="F480" s="41"/>
      <c r="G480" s="41"/>
      <c r="H480" s="41"/>
      <c r="I480" s="43"/>
      <c r="J480" s="43"/>
      <c r="K480" s="43"/>
      <c r="L480" s="43"/>
      <c r="M480" s="41"/>
      <c r="N480" s="15" t="s">
        <v>9</v>
      </c>
      <c r="O480" s="74"/>
    </row>
    <row r="481" spans="1:15" x14ac:dyDescent="0.25">
      <c r="A481" s="43"/>
      <c r="B481" s="42"/>
      <c r="C481" s="43"/>
      <c r="D481" s="41"/>
      <c r="E481" s="43"/>
      <c r="F481" s="41"/>
      <c r="G481" s="41"/>
      <c r="H481" s="41"/>
      <c r="I481" s="43"/>
      <c r="J481" s="43"/>
      <c r="K481" s="43"/>
      <c r="L481" s="43"/>
      <c r="M481" s="41"/>
      <c r="N481" s="15" t="s">
        <v>20</v>
      </c>
      <c r="O481" s="74"/>
    </row>
    <row r="482" spans="1:15" x14ac:dyDescent="0.25">
      <c r="A482" s="43"/>
      <c r="B482" s="42"/>
      <c r="C482" s="43"/>
      <c r="D482" s="41"/>
      <c r="E482" s="43"/>
      <c r="F482" s="41"/>
      <c r="G482" s="41"/>
      <c r="H482" s="41"/>
      <c r="I482" s="43"/>
      <c r="J482" s="43"/>
      <c r="K482" s="43"/>
      <c r="L482" s="43"/>
      <c r="M482" s="41"/>
      <c r="N482" s="15" t="s">
        <v>10</v>
      </c>
      <c r="O482" s="74"/>
    </row>
    <row r="483" spans="1:15" x14ac:dyDescent="0.25">
      <c r="A483" s="43"/>
      <c r="B483" s="42"/>
      <c r="C483" s="43"/>
      <c r="D483" s="41"/>
      <c r="E483" s="43"/>
      <c r="F483" s="41"/>
      <c r="G483" s="41"/>
      <c r="H483" s="41"/>
      <c r="I483" s="43"/>
      <c r="J483" s="43"/>
      <c r="K483" s="43"/>
      <c r="L483" s="43"/>
      <c r="M483" s="41" t="s">
        <v>499</v>
      </c>
      <c r="N483" s="15" t="s">
        <v>8</v>
      </c>
      <c r="O483" s="74">
        <f t="shared" ref="O483" si="20">650*20*12/17</f>
        <v>9176.4705882352937</v>
      </c>
    </row>
    <row r="484" spans="1:15" x14ac:dyDescent="0.25">
      <c r="A484" s="43"/>
      <c r="B484" s="42"/>
      <c r="C484" s="43"/>
      <c r="D484" s="41"/>
      <c r="E484" s="43"/>
      <c r="F484" s="41"/>
      <c r="G484" s="41"/>
      <c r="H484" s="41"/>
      <c r="I484" s="43"/>
      <c r="J484" s="43"/>
      <c r="K484" s="43"/>
      <c r="L484" s="43"/>
      <c r="M484" s="41"/>
      <c r="N484" s="15" t="s">
        <v>9</v>
      </c>
      <c r="O484" s="74"/>
    </row>
    <row r="485" spans="1:15" x14ac:dyDescent="0.25">
      <c r="A485" s="43"/>
      <c r="B485" s="42"/>
      <c r="C485" s="43"/>
      <c r="D485" s="41"/>
      <c r="E485" s="43"/>
      <c r="F485" s="41"/>
      <c r="G485" s="41"/>
      <c r="H485" s="41"/>
      <c r="I485" s="43"/>
      <c r="J485" s="43"/>
      <c r="K485" s="43"/>
      <c r="L485" s="43"/>
      <c r="M485" s="41"/>
      <c r="N485" s="15" t="s">
        <v>20</v>
      </c>
      <c r="O485" s="74"/>
    </row>
    <row r="486" spans="1:15" x14ac:dyDescent="0.25">
      <c r="A486" s="43"/>
      <c r="B486" s="42"/>
      <c r="C486" s="43"/>
      <c r="D486" s="41"/>
      <c r="E486" s="43"/>
      <c r="F486" s="41"/>
      <c r="G486" s="41"/>
      <c r="H486" s="41"/>
      <c r="I486" s="43"/>
      <c r="J486" s="43"/>
      <c r="K486" s="43"/>
      <c r="L486" s="43"/>
      <c r="M486" s="41"/>
      <c r="N486" s="15" t="s">
        <v>10</v>
      </c>
      <c r="O486" s="74"/>
    </row>
    <row r="487" spans="1:15" x14ac:dyDescent="0.25">
      <c r="A487" s="43"/>
      <c r="B487" s="42"/>
      <c r="C487" s="43"/>
      <c r="D487" s="41"/>
      <c r="E487" s="43"/>
      <c r="F487" s="41"/>
      <c r="G487" s="41"/>
      <c r="H487" s="41"/>
      <c r="I487" s="43"/>
      <c r="J487" s="43"/>
      <c r="K487" s="43"/>
      <c r="L487" s="43"/>
      <c r="M487" s="41" t="s">
        <v>500</v>
      </c>
      <c r="N487" s="15" t="s">
        <v>8</v>
      </c>
      <c r="O487" s="74">
        <f t="shared" ref="O487" si="21">650*20*12/17</f>
        <v>9176.4705882352937</v>
      </c>
    </row>
    <row r="488" spans="1:15" x14ac:dyDescent="0.25">
      <c r="A488" s="43"/>
      <c r="B488" s="42"/>
      <c r="C488" s="43"/>
      <c r="D488" s="41"/>
      <c r="E488" s="43"/>
      <c r="F488" s="41"/>
      <c r="G488" s="41"/>
      <c r="H488" s="41"/>
      <c r="I488" s="43"/>
      <c r="J488" s="43"/>
      <c r="K488" s="43"/>
      <c r="L488" s="43"/>
      <c r="M488" s="41"/>
      <c r="N488" s="15" t="s">
        <v>9</v>
      </c>
      <c r="O488" s="74"/>
    </row>
    <row r="489" spans="1:15" x14ac:dyDescent="0.25">
      <c r="A489" s="43"/>
      <c r="B489" s="42"/>
      <c r="C489" s="43"/>
      <c r="D489" s="41"/>
      <c r="E489" s="43"/>
      <c r="F489" s="41"/>
      <c r="G489" s="41"/>
      <c r="H489" s="41"/>
      <c r="I489" s="43"/>
      <c r="J489" s="43"/>
      <c r="K489" s="43"/>
      <c r="L489" s="43"/>
      <c r="M489" s="41"/>
      <c r="N489" s="15" t="s">
        <v>20</v>
      </c>
      <c r="O489" s="74"/>
    </row>
    <row r="490" spans="1:15" x14ac:dyDescent="0.25">
      <c r="A490" s="43"/>
      <c r="B490" s="42"/>
      <c r="C490" s="43"/>
      <c r="D490" s="41"/>
      <c r="E490" s="43"/>
      <c r="F490" s="41"/>
      <c r="G490" s="41"/>
      <c r="H490" s="41"/>
      <c r="I490" s="43"/>
      <c r="J490" s="43"/>
      <c r="K490" s="43"/>
      <c r="L490" s="43"/>
      <c r="M490" s="41"/>
      <c r="N490" s="15" t="s">
        <v>10</v>
      </c>
      <c r="O490" s="74"/>
    </row>
    <row r="491" spans="1:15" x14ac:dyDescent="0.25">
      <c r="A491" s="43"/>
      <c r="B491" s="42"/>
      <c r="C491" s="43"/>
      <c r="D491" s="41"/>
      <c r="E491" s="43"/>
      <c r="F491" s="41"/>
      <c r="G491" s="41"/>
      <c r="H491" s="41"/>
      <c r="I491" s="43"/>
      <c r="J491" s="43"/>
      <c r="K491" s="43"/>
      <c r="L491" s="43"/>
      <c r="M491" s="41" t="s">
        <v>501</v>
      </c>
      <c r="N491" s="15" t="s">
        <v>8</v>
      </c>
      <c r="O491" s="74">
        <f t="shared" ref="O491" si="22">650*20*12/17</f>
        <v>9176.4705882352937</v>
      </c>
    </row>
    <row r="492" spans="1:15" x14ac:dyDescent="0.25">
      <c r="A492" s="43"/>
      <c r="B492" s="42"/>
      <c r="C492" s="43"/>
      <c r="D492" s="41"/>
      <c r="E492" s="43"/>
      <c r="F492" s="41"/>
      <c r="G492" s="41"/>
      <c r="H492" s="41"/>
      <c r="I492" s="43"/>
      <c r="J492" s="43"/>
      <c r="K492" s="43"/>
      <c r="L492" s="43"/>
      <c r="M492" s="41"/>
      <c r="N492" s="15" t="s">
        <v>9</v>
      </c>
      <c r="O492" s="74"/>
    </row>
    <row r="493" spans="1:15" x14ac:dyDescent="0.25">
      <c r="A493" s="43"/>
      <c r="B493" s="42"/>
      <c r="C493" s="43"/>
      <c r="D493" s="41"/>
      <c r="E493" s="43"/>
      <c r="F493" s="41"/>
      <c r="G493" s="41"/>
      <c r="H493" s="41"/>
      <c r="I493" s="43"/>
      <c r="J493" s="43"/>
      <c r="K493" s="43"/>
      <c r="L493" s="43"/>
      <c r="M493" s="41"/>
      <c r="N493" s="15" t="s">
        <v>20</v>
      </c>
      <c r="O493" s="74"/>
    </row>
    <row r="494" spans="1:15" x14ac:dyDescent="0.25">
      <c r="A494" s="43"/>
      <c r="B494" s="42"/>
      <c r="C494" s="43"/>
      <c r="D494" s="41"/>
      <c r="E494" s="43"/>
      <c r="F494" s="41"/>
      <c r="G494" s="41"/>
      <c r="H494" s="41"/>
      <c r="I494" s="43"/>
      <c r="J494" s="43"/>
      <c r="K494" s="43"/>
      <c r="L494" s="43"/>
      <c r="M494" s="41"/>
      <c r="N494" s="15" t="s">
        <v>10</v>
      </c>
      <c r="O494" s="74"/>
    </row>
    <row r="495" spans="1:15" x14ac:dyDescent="0.25">
      <c r="A495" s="43"/>
      <c r="B495" s="42"/>
      <c r="C495" s="43"/>
      <c r="D495" s="41"/>
      <c r="E495" s="43"/>
      <c r="F495" s="41"/>
      <c r="G495" s="41"/>
      <c r="H495" s="41"/>
      <c r="I495" s="43"/>
      <c r="J495" s="43"/>
      <c r="K495" s="43"/>
      <c r="L495" s="43"/>
      <c r="M495" s="41" t="s">
        <v>502</v>
      </c>
      <c r="N495" s="15" t="s">
        <v>8</v>
      </c>
      <c r="O495" s="74">
        <f t="shared" ref="O495" si="23">650*20*12/17</f>
        <v>9176.4705882352937</v>
      </c>
    </row>
    <row r="496" spans="1:15" x14ac:dyDescent="0.25">
      <c r="A496" s="43"/>
      <c r="B496" s="42"/>
      <c r="C496" s="43"/>
      <c r="D496" s="41"/>
      <c r="E496" s="43"/>
      <c r="F496" s="41"/>
      <c r="G496" s="41"/>
      <c r="H496" s="41"/>
      <c r="I496" s="43"/>
      <c r="J496" s="43"/>
      <c r="K496" s="43"/>
      <c r="L496" s="43"/>
      <c r="M496" s="41"/>
      <c r="N496" s="15" t="s">
        <v>9</v>
      </c>
      <c r="O496" s="74"/>
    </row>
    <row r="497" spans="1:15" x14ac:dyDescent="0.25">
      <c r="A497" s="43"/>
      <c r="B497" s="42"/>
      <c r="C497" s="43"/>
      <c r="D497" s="41"/>
      <c r="E497" s="43"/>
      <c r="F497" s="41"/>
      <c r="G497" s="41"/>
      <c r="H497" s="41"/>
      <c r="I497" s="43"/>
      <c r="J497" s="43"/>
      <c r="K497" s="43"/>
      <c r="L497" s="43"/>
      <c r="M497" s="41"/>
      <c r="N497" s="15" t="s">
        <v>20</v>
      </c>
      <c r="O497" s="74"/>
    </row>
    <row r="498" spans="1:15" x14ac:dyDescent="0.25">
      <c r="A498" s="43"/>
      <c r="B498" s="42"/>
      <c r="C498" s="43"/>
      <c r="D498" s="41"/>
      <c r="E498" s="43"/>
      <c r="F498" s="41"/>
      <c r="G498" s="41"/>
      <c r="H498" s="41"/>
      <c r="I498" s="43"/>
      <c r="J498" s="43"/>
      <c r="K498" s="43"/>
      <c r="L498" s="43"/>
      <c r="M498" s="41"/>
      <c r="N498" s="15" t="s">
        <v>10</v>
      </c>
      <c r="O498" s="74"/>
    </row>
    <row r="499" spans="1:15" x14ac:dyDescent="0.25">
      <c r="A499" s="43"/>
      <c r="B499" s="42"/>
      <c r="C499" s="43"/>
      <c r="D499" s="41"/>
      <c r="E499" s="43"/>
      <c r="F499" s="41"/>
      <c r="G499" s="41"/>
      <c r="H499" s="41"/>
      <c r="I499" s="43"/>
      <c r="J499" s="43"/>
      <c r="K499" s="43"/>
      <c r="L499" s="43"/>
      <c r="M499" s="41" t="s">
        <v>503</v>
      </c>
      <c r="N499" s="15" t="s">
        <v>8</v>
      </c>
      <c r="O499" s="74">
        <f t="shared" ref="O499" si="24">650*20*12/17</f>
        <v>9176.4705882352937</v>
      </c>
    </row>
    <row r="500" spans="1:15" x14ac:dyDescent="0.25">
      <c r="A500" s="43"/>
      <c r="B500" s="42"/>
      <c r="C500" s="43"/>
      <c r="D500" s="41"/>
      <c r="E500" s="43"/>
      <c r="F500" s="41"/>
      <c r="G500" s="41"/>
      <c r="H500" s="41"/>
      <c r="I500" s="43"/>
      <c r="J500" s="43"/>
      <c r="K500" s="43"/>
      <c r="L500" s="43"/>
      <c r="M500" s="41"/>
      <c r="N500" s="15" t="s">
        <v>9</v>
      </c>
      <c r="O500" s="74"/>
    </row>
    <row r="501" spans="1:15" x14ac:dyDescent="0.25">
      <c r="A501" s="43"/>
      <c r="B501" s="42"/>
      <c r="C501" s="43"/>
      <c r="D501" s="41"/>
      <c r="E501" s="43"/>
      <c r="F501" s="41"/>
      <c r="G501" s="41"/>
      <c r="H501" s="41"/>
      <c r="I501" s="43"/>
      <c r="J501" s="43"/>
      <c r="K501" s="43"/>
      <c r="L501" s="43"/>
      <c r="M501" s="41"/>
      <c r="N501" s="15" t="s">
        <v>20</v>
      </c>
      <c r="O501" s="74"/>
    </row>
    <row r="502" spans="1:15" x14ac:dyDescent="0.25">
      <c r="A502" s="43"/>
      <c r="B502" s="42"/>
      <c r="C502" s="43"/>
      <c r="D502" s="41"/>
      <c r="E502" s="43"/>
      <c r="F502" s="41"/>
      <c r="G502" s="41"/>
      <c r="H502" s="41"/>
      <c r="I502" s="43"/>
      <c r="J502" s="43"/>
      <c r="K502" s="43"/>
      <c r="L502" s="43"/>
      <c r="M502" s="41"/>
      <c r="N502" s="15" t="s">
        <v>10</v>
      </c>
      <c r="O502" s="74"/>
    </row>
    <row r="503" spans="1:15" x14ac:dyDescent="0.25">
      <c r="A503" s="43"/>
      <c r="B503" s="42"/>
      <c r="C503" s="43" t="s">
        <v>695</v>
      </c>
      <c r="D503" s="41" t="s">
        <v>504</v>
      </c>
      <c r="E503" s="43"/>
      <c r="F503" s="41"/>
      <c r="G503" s="41" t="s">
        <v>493</v>
      </c>
      <c r="H503" s="41" t="s">
        <v>504</v>
      </c>
      <c r="I503" s="90">
        <v>1</v>
      </c>
      <c r="J503" s="90">
        <v>1</v>
      </c>
      <c r="K503" s="90">
        <v>1</v>
      </c>
      <c r="L503" s="90">
        <v>1</v>
      </c>
      <c r="M503" s="41" t="s">
        <v>505</v>
      </c>
      <c r="N503" s="15" t="s">
        <v>8</v>
      </c>
      <c r="O503" s="74">
        <f t="shared" ref="O503" si="25">650*20*12/17</f>
        <v>9176.4705882352937</v>
      </c>
    </row>
    <row r="504" spans="1:15" x14ac:dyDescent="0.25">
      <c r="A504" s="43"/>
      <c r="B504" s="42"/>
      <c r="C504" s="43"/>
      <c r="D504" s="41"/>
      <c r="E504" s="43"/>
      <c r="F504" s="41"/>
      <c r="G504" s="41"/>
      <c r="H504" s="41"/>
      <c r="I504" s="90"/>
      <c r="J504" s="90"/>
      <c r="K504" s="90"/>
      <c r="L504" s="90"/>
      <c r="M504" s="41"/>
      <c r="N504" s="15" t="s">
        <v>9</v>
      </c>
      <c r="O504" s="74"/>
    </row>
    <row r="505" spans="1:15" x14ac:dyDescent="0.25">
      <c r="A505" s="43"/>
      <c r="B505" s="42"/>
      <c r="C505" s="43"/>
      <c r="D505" s="41"/>
      <c r="E505" s="43"/>
      <c r="F505" s="41"/>
      <c r="G505" s="41"/>
      <c r="H505" s="41"/>
      <c r="I505" s="90"/>
      <c r="J505" s="90"/>
      <c r="K505" s="90"/>
      <c r="L505" s="90"/>
      <c r="M505" s="41"/>
      <c r="N505" s="15" t="s">
        <v>20</v>
      </c>
      <c r="O505" s="74"/>
    </row>
    <row r="506" spans="1:15" x14ac:dyDescent="0.25">
      <c r="A506" s="43"/>
      <c r="B506" s="42"/>
      <c r="C506" s="43"/>
      <c r="D506" s="41"/>
      <c r="E506" s="43"/>
      <c r="F506" s="41"/>
      <c r="G506" s="41"/>
      <c r="H506" s="41"/>
      <c r="I506" s="90"/>
      <c r="J506" s="90"/>
      <c r="K506" s="90"/>
      <c r="L506" s="90"/>
      <c r="M506" s="41"/>
      <c r="N506" s="15" t="s">
        <v>10</v>
      </c>
      <c r="O506" s="74"/>
    </row>
    <row r="507" spans="1:15" x14ac:dyDescent="0.25">
      <c r="A507" s="43"/>
      <c r="B507" s="42"/>
      <c r="C507" s="43"/>
      <c r="D507" s="41"/>
      <c r="E507" s="43"/>
      <c r="F507" s="41"/>
      <c r="G507" s="41"/>
      <c r="H507" s="41"/>
      <c r="I507" s="90"/>
      <c r="J507" s="90"/>
      <c r="K507" s="90"/>
      <c r="L507" s="90"/>
      <c r="M507" s="41" t="s">
        <v>506</v>
      </c>
      <c r="N507" s="15" t="s">
        <v>8</v>
      </c>
      <c r="O507" s="74">
        <f t="shared" ref="O507" si="26">650*20*12/17</f>
        <v>9176.4705882352937</v>
      </c>
    </row>
    <row r="508" spans="1:15" x14ac:dyDescent="0.25">
      <c r="A508" s="43"/>
      <c r="B508" s="42"/>
      <c r="C508" s="43"/>
      <c r="D508" s="41"/>
      <c r="E508" s="43"/>
      <c r="F508" s="41"/>
      <c r="G508" s="41"/>
      <c r="H508" s="41"/>
      <c r="I508" s="90"/>
      <c r="J508" s="90"/>
      <c r="K508" s="90"/>
      <c r="L508" s="90"/>
      <c r="M508" s="41"/>
      <c r="N508" s="15" t="s">
        <v>9</v>
      </c>
      <c r="O508" s="74"/>
    </row>
    <row r="509" spans="1:15" x14ac:dyDescent="0.25">
      <c r="A509" s="43"/>
      <c r="B509" s="42"/>
      <c r="C509" s="43"/>
      <c r="D509" s="41"/>
      <c r="E509" s="43"/>
      <c r="F509" s="41"/>
      <c r="G509" s="41"/>
      <c r="H509" s="41"/>
      <c r="I509" s="90"/>
      <c r="J509" s="90"/>
      <c r="K509" s="90"/>
      <c r="L509" s="90"/>
      <c r="M509" s="41"/>
      <c r="N509" s="15" t="s">
        <v>20</v>
      </c>
      <c r="O509" s="74"/>
    </row>
    <row r="510" spans="1:15" x14ac:dyDescent="0.25">
      <c r="A510" s="43"/>
      <c r="B510" s="42"/>
      <c r="C510" s="43"/>
      <c r="D510" s="41"/>
      <c r="E510" s="43"/>
      <c r="F510" s="41"/>
      <c r="G510" s="41"/>
      <c r="H510" s="41"/>
      <c r="I510" s="90"/>
      <c r="J510" s="90"/>
      <c r="K510" s="90"/>
      <c r="L510" s="90"/>
      <c r="M510" s="41"/>
      <c r="N510" s="15" t="s">
        <v>10</v>
      </c>
      <c r="O510" s="74"/>
    </row>
    <row r="511" spans="1:15" x14ac:dyDescent="0.25">
      <c r="A511" s="43"/>
      <c r="B511" s="42"/>
      <c r="C511" s="43"/>
      <c r="D511" s="41"/>
      <c r="E511" s="43"/>
      <c r="F511" s="41"/>
      <c r="G511" s="41"/>
      <c r="H511" s="41"/>
      <c r="I511" s="90"/>
      <c r="J511" s="90"/>
      <c r="K511" s="90"/>
      <c r="L511" s="90"/>
      <c r="M511" s="41" t="s">
        <v>507</v>
      </c>
      <c r="N511" s="15" t="s">
        <v>8</v>
      </c>
      <c r="O511" s="74">
        <f t="shared" ref="O511" si="27">650*20*12/17</f>
        <v>9176.4705882352937</v>
      </c>
    </row>
    <row r="512" spans="1:15" x14ac:dyDescent="0.25">
      <c r="A512" s="43"/>
      <c r="B512" s="42"/>
      <c r="C512" s="43"/>
      <c r="D512" s="41"/>
      <c r="E512" s="43"/>
      <c r="F512" s="41"/>
      <c r="G512" s="41"/>
      <c r="H512" s="41"/>
      <c r="I512" s="90"/>
      <c r="J512" s="90"/>
      <c r="K512" s="90"/>
      <c r="L512" s="90"/>
      <c r="M512" s="41"/>
      <c r="N512" s="15" t="s">
        <v>9</v>
      </c>
      <c r="O512" s="74"/>
    </row>
    <row r="513" spans="1:15" x14ac:dyDescent="0.25">
      <c r="A513" s="43"/>
      <c r="B513" s="42"/>
      <c r="C513" s="43"/>
      <c r="D513" s="41"/>
      <c r="E513" s="43"/>
      <c r="F513" s="41"/>
      <c r="G513" s="41"/>
      <c r="H513" s="41"/>
      <c r="I513" s="90"/>
      <c r="J513" s="90"/>
      <c r="K513" s="90"/>
      <c r="L513" s="90"/>
      <c r="M513" s="41"/>
      <c r="N513" s="15" t="s">
        <v>20</v>
      </c>
      <c r="O513" s="74"/>
    </row>
    <row r="514" spans="1:15" x14ac:dyDescent="0.25">
      <c r="A514" s="43"/>
      <c r="B514" s="42"/>
      <c r="C514" s="43"/>
      <c r="D514" s="41"/>
      <c r="E514" s="43"/>
      <c r="F514" s="41"/>
      <c r="G514" s="41"/>
      <c r="H514" s="41"/>
      <c r="I514" s="90"/>
      <c r="J514" s="90"/>
      <c r="K514" s="90"/>
      <c r="L514" s="90"/>
      <c r="M514" s="41"/>
      <c r="N514" s="15" t="s">
        <v>10</v>
      </c>
      <c r="O514" s="74"/>
    </row>
    <row r="515" spans="1:15" x14ac:dyDescent="0.25">
      <c r="A515" s="43"/>
      <c r="B515" s="42"/>
      <c r="C515" s="43"/>
      <c r="D515" s="41"/>
      <c r="E515" s="43"/>
      <c r="F515" s="41"/>
      <c r="G515" s="41"/>
      <c r="H515" s="41"/>
      <c r="I515" s="90"/>
      <c r="J515" s="90"/>
      <c r="K515" s="90"/>
      <c r="L515" s="90"/>
      <c r="M515" s="41" t="s">
        <v>508</v>
      </c>
      <c r="N515" s="15" t="s">
        <v>8</v>
      </c>
      <c r="O515" s="74">
        <f t="shared" ref="O515" si="28">650*20*12/17</f>
        <v>9176.4705882352937</v>
      </c>
    </row>
    <row r="516" spans="1:15" x14ac:dyDescent="0.25">
      <c r="A516" s="43"/>
      <c r="B516" s="42"/>
      <c r="C516" s="43"/>
      <c r="D516" s="41"/>
      <c r="E516" s="43"/>
      <c r="F516" s="41"/>
      <c r="G516" s="41"/>
      <c r="H516" s="41"/>
      <c r="I516" s="90"/>
      <c r="J516" s="90"/>
      <c r="K516" s="90"/>
      <c r="L516" s="90"/>
      <c r="M516" s="41"/>
      <c r="N516" s="15" t="s">
        <v>9</v>
      </c>
      <c r="O516" s="74"/>
    </row>
    <row r="517" spans="1:15" x14ac:dyDescent="0.25">
      <c r="A517" s="43"/>
      <c r="B517" s="42"/>
      <c r="C517" s="43"/>
      <c r="D517" s="41"/>
      <c r="E517" s="43"/>
      <c r="F517" s="41"/>
      <c r="G517" s="41"/>
      <c r="H517" s="41"/>
      <c r="I517" s="90"/>
      <c r="J517" s="90"/>
      <c r="K517" s="90"/>
      <c r="L517" s="90"/>
      <c r="M517" s="41"/>
      <c r="N517" s="15" t="s">
        <v>20</v>
      </c>
      <c r="O517" s="74"/>
    </row>
    <row r="518" spans="1:15" x14ac:dyDescent="0.25">
      <c r="A518" s="43"/>
      <c r="B518" s="42"/>
      <c r="C518" s="43"/>
      <c r="D518" s="41"/>
      <c r="E518" s="43"/>
      <c r="F518" s="41"/>
      <c r="G518" s="41"/>
      <c r="H518" s="41"/>
      <c r="I518" s="90"/>
      <c r="J518" s="90"/>
      <c r="K518" s="90"/>
      <c r="L518" s="90"/>
      <c r="M518" s="41"/>
      <c r="N518" s="15" t="s">
        <v>10</v>
      </c>
      <c r="O518" s="74"/>
    </row>
    <row r="519" spans="1:15" x14ac:dyDescent="0.25">
      <c r="A519" s="43"/>
      <c r="B519" s="42"/>
      <c r="C519" s="43"/>
      <c r="D519" s="41"/>
      <c r="E519" s="43"/>
      <c r="F519" s="41"/>
      <c r="G519" s="41"/>
      <c r="H519" s="41"/>
      <c r="I519" s="90"/>
      <c r="J519" s="90"/>
      <c r="K519" s="90"/>
      <c r="L519" s="90"/>
      <c r="M519" s="41" t="s">
        <v>509</v>
      </c>
      <c r="N519" s="15" t="s">
        <v>8</v>
      </c>
      <c r="O519" s="74">
        <f t="shared" ref="O519" si="29">650*20*12/17</f>
        <v>9176.4705882352937</v>
      </c>
    </row>
    <row r="520" spans="1:15" x14ac:dyDescent="0.25">
      <c r="A520" s="43"/>
      <c r="B520" s="42"/>
      <c r="C520" s="43"/>
      <c r="D520" s="41"/>
      <c r="E520" s="43"/>
      <c r="F520" s="41"/>
      <c r="G520" s="41"/>
      <c r="H520" s="41"/>
      <c r="I520" s="90"/>
      <c r="J520" s="90"/>
      <c r="K520" s="90"/>
      <c r="L520" s="90"/>
      <c r="M520" s="41"/>
      <c r="N520" s="15" t="s">
        <v>9</v>
      </c>
      <c r="O520" s="74"/>
    </row>
    <row r="521" spans="1:15" x14ac:dyDescent="0.25">
      <c r="A521" s="43"/>
      <c r="B521" s="42"/>
      <c r="C521" s="43"/>
      <c r="D521" s="41"/>
      <c r="E521" s="43"/>
      <c r="F521" s="41"/>
      <c r="G521" s="41"/>
      <c r="H521" s="41"/>
      <c r="I521" s="90"/>
      <c r="J521" s="90"/>
      <c r="K521" s="90"/>
      <c r="L521" s="90"/>
      <c r="M521" s="41"/>
      <c r="N521" s="15" t="s">
        <v>20</v>
      </c>
      <c r="O521" s="74"/>
    </row>
    <row r="522" spans="1:15" x14ac:dyDescent="0.25">
      <c r="A522" s="43"/>
      <c r="B522" s="42"/>
      <c r="C522" s="43"/>
      <c r="D522" s="41"/>
      <c r="E522" s="43"/>
      <c r="F522" s="41"/>
      <c r="G522" s="41"/>
      <c r="H522" s="41"/>
      <c r="I522" s="90"/>
      <c r="J522" s="90"/>
      <c r="K522" s="90"/>
      <c r="L522" s="90"/>
      <c r="M522" s="41"/>
      <c r="N522" s="15" t="s">
        <v>10</v>
      </c>
      <c r="O522" s="74"/>
    </row>
    <row r="523" spans="1:15" x14ac:dyDescent="0.25">
      <c r="A523" s="43"/>
      <c r="B523" s="42"/>
      <c r="C523" s="43" t="s">
        <v>696</v>
      </c>
      <c r="D523" s="41" t="s">
        <v>510</v>
      </c>
      <c r="E523" s="43"/>
      <c r="F523" s="43"/>
      <c r="G523" s="41" t="s">
        <v>493</v>
      </c>
      <c r="H523" s="41" t="s">
        <v>511</v>
      </c>
      <c r="I523" s="90">
        <v>1</v>
      </c>
      <c r="J523" s="90">
        <v>1</v>
      </c>
      <c r="K523" s="90">
        <v>1</v>
      </c>
      <c r="L523" s="90">
        <v>1</v>
      </c>
      <c r="M523" s="41" t="s">
        <v>512</v>
      </c>
      <c r="N523" s="15" t="s">
        <v>8</v>
      </c>
      <c r="O523" s="74">
        <f t="shared" ref="O523" si="30">650*20*12/17</f>
        <v>9176.4705882352937</v>
      </c>
    </row>
    <row r="524" spans="1:15" x14ac:dyDescent="0.25">
      <c r="A524" s="43"/>
      <c r="B524" s="42"/>
      <c r="C524" s="43"/>
      <c r="D524" s="41"/>
      <c r="E524" s="43"/>
      <c r="F524" s="43"/>
      <c r="G524" s="41"/>
      <c r="H524" s="41"/>
      <c r="I524" s="43"/>
      <c r="J524" s="43"/>
      <c r="K524" s="43"/>
      <c r="L524" s="43"/>
      <c r="M524" s="41"/>
      <c r="N524" s="15" t="s">
        <v>9</v>
      </c>
      <c r="O524" s="74"/>
    </row>
    <row r="525" spans="1:15" x14ac:dyDescent="0.25">
      <c r="A525" s="43"/>
      <c r="B525" s="42"/>
      <c r="C525" s="43"/>
      <c r="D525" s="41"/>
      <c r="E525" s="43"/>
      <c r="F525" s="43"/>
      <c r="G525" s="41"/>
      <c r="H525" s="41"/>
      <c r="I525" s="43"/>
      <c r="J525" s="43"/>
      <c r="K525" s="43"/>
      <c r="L525" s="43"/>
      <c r="M525" s="41"/>
      <c r="N525" s="15" t="s">
        <v>20</v>
      </c>
      <c r="O525" s="74"/>
    </row>
    <row r="526" spans="1:15" x14ac:dyDescent="0.25">
      <c r="A526" s="43"/>
      <c r="B526" s="42"/>
      <c r="C526" s="43"/>
      <c r="D526" s="41"/>
      <c r="E526" s="43"/>
      <c r="F526" s="43"/>
      <c r="G526" s="41"/>
      <c r="H526" s="41"/>
      <c r="I526" s="43"/>
      <c r="J526" s="43"/>
      <c r="K526" s="43"/>
      <c r="L526" s="43"/>
      <c r="M526" s="41"/>
      <c r="N526" s="15" t="s">
        <v>10</v>
      </c>
      <c r="O526" s="74"/>
    </row>
    <row r="527" spans="1:15" x14ac:dyDescent="0.25">
      <c r="A527" s="43"/>
      <c r="B527" s="42"/>
      <c r="C527" s="43"/>
      <c r="D527" s="41"/>
      <c r="E527" s="43"/>
      <c r="F527" s="43"/>
      <c r="G527" s="41"/>
      <c r="H527" s="41"/>
      <c r="I527" s="43"/>
      <c r="J527" s="43"/>
      <c r="K527" s="43"/>
      <c r="L527" s="43"/>
      <c r="M527" s="41" t="s">
        <v>513</v>
      </c>
      <c r="N527" s="15" t="s">
        <v>8</v>
      </c>
      <c r="O527" s="74">
        <f t="shared" ref="O527" si="31">650*20*12/17</f>
        <v>9176.4705882352937</v>
      </c>
    </row>
    <row r="528" spans="1:15" x14ac:dyDescent="0.25">
      <c r="A528" s="43"/>
      <c r="B528" s="42"/>
      <c r="C528" s="43"/>
      <c r="D528" s="41"/>
      <c r="E528" s="43"/>
      <c r="F528" s="43"/>
      <c r="G528" s="41"/>
      <c r="H528" s="41"/>
      <c r="I528" s="43"/>
      <c r="J528" s="43"/>
      <c r="K528" s="43"/>
      <c r="L528" s="43"/>
      <c r="M528" s="41"/>
      <c r="N528" s="15" t="s">
        <v>9</v>
      </c>
      <c r="O528" s="74"/>
    </row>
    <row r="529" spans="1:15" x14ac:dyDescent="0.25">
      <c r="A529" s="43"/>
      <c r="B529" s="42"/>
      <c r="C529" s="43"/>
      <c r="D529" s="41"/>
      <c r="E529" s="43"/>
      <c r="F529" s="43"/>
      <c r="G529" s="41"/>
      <c r="H529" s="41"/>
      <c r="I529" s="43"/>
      <c r="J529" s="43"/>
      <c r="K529" s="43"/>
      <c r="L529" s="43"/>
      <c r="M529" s="41"/>
      <c r="N529" s="15" t="s">
        <v>20</v>
      </c>
      <c r="O529" s="74"/>
    </row>
    <row r="530" spans="1:15" x14ac:dyDescent="0.25">
      <c r="A530" s="43"/>
      <c r="B530" s="42"/>
      <c r="C530" s="43"/>
      <c r="D530" s="41"/>
      <c r="E530" s="43"/>
      <c r="F530" s="43"/>
      <c r="G530" s="41"/>
      <c r="H530" s="41"/>
      <c r="I530" s="43"/>
      <c r="J530" s="43"/>
      <c r="K530" s="43"/>
      <c r="L530" s="43"/>
      <c r="M530" s="41"/>
      <c r="N530" s="15" t="s">
        <v>10</v>
      </c>
      <c r="O530" s="74"/>
    </row>
    <row r="531" spans="1:15" x14ac:dyDescent="0.25">
      <c r="A531" s="43"/>
      <c r="B531" s="42"/>
      <c r="C531" s="43"/>
      <c r="D531" s="41"/>
      <c r="E531" s="43"/>
      <c r="F531" s="43"/>
      <c r="G531" s="41"/>
      <c r="H531" s="41"/>
      <c r="I531" s="43"/>
      <c r="J531" s="43"/>
      <c r="K531" s="43"/>
      <c r="L531" s="43"/>
      <c r="M531" s="41" t="s">
        <v>514</v>
      </c>
      <c r="N531" s="15" t="s">
        <v>8</v>
      </c>
      <c r="O531" s="74">
        <f t="shared" ref="O531" si="32">650*20*12/17</f>
        <v>9176.4705882352937</v>
      </c>
    </row>
    <row r="532" spans="1:15" x14ac:dyDescent="0.25">
      <c r="A532" s="43"/>
      <c r="B532" s="42"/>
      <c r="C532" s="43"/>
      <c r="D532" s="41"/>
      <c r="E532" s="43"/>
      <c r="F532" s="43"/>
      <c r="G532" s="41"/>
      <c r="H532" s="41"/>
      <c r="I532" s="43"/>
      <c r="J532" s="43"/>
      <c r="K532" s="43"/>
      <c r="L532" s="43"/>
      <c r="M532" s="41"/>
      <c r="N532" s="15" t="s">
        <v>9</v>
      </c>
      <c r="O532" s="74"/>
    </row>
    <row r="533" spans="1:15" x14ac:dyDescent="0.25">
      <c r="A533" s="43"/>
      <c r="B533" s="42"/>
      <c r="C533" s="43"/>
      <c r="D533" s="41"/>
      <c r="E533" s="43"/>
      <c r="F533" s="43"/>
      <c r="G533" s="41"/>
      <c r="H533" s="41"/>
      <c r="I533" s="43"/>
      <c r="J533" s="43"/>
      <c r="K533" s="43"/>
      <c r="L533" s="43"/>
      <c r="M533" s="41"/>
      <c r="N533" s="15" t="s">
        <v>20</v>
      </c>
      <c r="O533" s="74"/>
    </row>
    <row r="534" spans="1:15" x14ac:dyDescent="0.25">
      <c r="A534" s="43"/>
      <c r="B534" s="42"/>
      <c r="C534" s="43"/>
      <c r="D534" s="41"/>
      <c r="E534" s="43"/>
      <c r="F534" s="43"/>
      <c r="G534" s="41"/>
      <c r="H534" s="41"/>
      <c r="I534" s="43"/>
      <c r="J534" s="43"/>
      <c r="K534" s="43"/>
      <c r="L534" s="43"/>
      <c r="M534" s="41"/>
      <c r="N534" s="15" t="s">
        <v>10</v>
      </c>
      <c r="O534" s="74"/>
    </row>
    <row r="535" spans="1:15" ht="63" x14ac:dyDescent="0.25">
      <c r="A535" s="43">
        <v>30</v>
      </c>
      <c r="B535" s="42" t="s">
        <v>515</v>
      </c>
      <c r="C535" s="43" t="s">
        <v>697</v>
      </c>
      <c r="D535" s="41" t="s">
        <v>516</v>
      </c>
      <c r="E535" s="41"/>
      <c r="F535" s="41" t="s">
        <v>517</v>
      </c>
      <c r="G535" s="41" t="s">
        <v>518</v>
      </c>
      <c r="H535" s="41" t="s">
        <v>519</v>
      </c>
      <c r="I535" s="91">
        <v>245033.04</v>
      </c>
      <c r="J535" s="91">
        <v>6639573</v>
      </c>
      <c r="K535" s="91">
        <v>6808189</v>
      </c>
      <c r="L535" s="91">
        <v>6880580</v>
      </c>
      <c r="M535" s="14" t="s">
        <v>520</v>
      </c>
      <c r="N535" s="15" t="s">
        <v>8</v>
      </c>
      <c r="O535" s="7">
        <f>650*5*12/22</f>
        <v>1772.7272727272727</v>
      </c>
    </row>
    <row r="536" spans="1:15" ht="78.75" x14ac:dyDescent="0.25">
      <c r="A536" s="43"/>
      <c r="B536" s="42"/>
      <c r="C536" s="43"/>
      <c r="D536" s="41"/>
      <c r="E536" s="41"/>
      <c r="F536" s="41"/>
      <c r="G536" s="41"/>
      <c r="H536" s="41"/>
      <c r="I536" s="91"/>
      <c r="J536" s="91"/>
      <c r="K536" s="91"/>
      <c r="L536" s="91"/>
      <c r="M536" s="14" t="s">
        <v>521</v>
      </c>
      <c r="N536" s="15" t="s">
        <v>8</v>
      </c>
      <c r="O536" s="7">
        <f t="shared" ref="O536:O545" si="33">650*5*12/22</f>
        <v>1772.7272727272727</v>
      </c>
    </row>
    <row r="537" spans="1:15" ht="31.5" x14ac:dyDescent="0.25">
      <c r="A537" s="43"/>
      <c r="B537" s="42"/>
      <c r="C537" s="43"/>
      <c r="D537" s="41"/>
      <c r="E537" s="41"/>
      <c r="F537" s="41"/>
      <c r="G537" s="41"/>
      <c r="H537" s="41"/>
      <c r="I537" s="91"/>
      <c r="J537" s="91"/>
      <c r="K537" s="91"/>
      <c r="L537" s="91"/>
      <c r="M537" s="14" t="s">
        <v>522</v>
      </c>
      <c r="N537" s="15" t="s">
        <v>8</v>
      </c>
      <c r="O537" s="7">
        <f t="shared" si="33"/>
        <v>1772.7272727272727</v>
      </c>
    </row>
    <row r="538" spans="1:15" ht="47.25" x14ac:dyDescent="0.25">
      <c r="A538" s="43"/>
      <c r="B538" s="42"/>
      <c r="C538" s="43"/>
      <c r="D538" s="41"/>
      <c r="E538" s="41"/>
      <c r="F538" s="41"/>
      <c r="G538" s="41"/>
      <c r="H538" s="41"/>
      <c r="I538" s="91"/>
      <c r="J538" s="91"/>
      <c r="K538" s="91"/>
      <c r="L538" s="91"/>
      <c r="M538" s="14" t="s">
        <v>523</v>
      </c>
      <c r="N538" s="15" t="s">
        <v>8</v>
      </c>
      <c r="O538" s="7">
        <f t="shared" si="33"/>
        <v>1772.7272727272727</v>
      </c>
    </row>
    <row r="539" spans="1:15" x14ac:dyDescent="0.25">
      <c r="A539" s="43"/>
      <c r="B539" s="42"/>
      <c r="C539" s="43"/>
      <c r="D539" s="41"/>
      <c r="E539" s="41"/>
      <c r="F539" s="41"/>
      <c r="G539" s="41"/>
      <c r="H539" s="41"/>
      <c r="I539" s="91"/>
      <c r="J539" s="91"/>
      <c r="K539" s="91"/>
      <c r="L539" s="91"/>
      <c r="M539" s="41" t="s">
        <v>524</v>
      </c>
      <c r="N539" s="15" t="s">
        <v>9</v>
      </c>
      <c r="O539" s="74">
        <v>1772.7272727272727</v>
      </c>
    </row>
    <row r="540" spans="1:15" x14ac:dyDescent="0.25">
      <c r="A540" s="43"/>
      <c r="B540" s="42"/>
      <c r="C540" s="43"/>
      <c r="D540" s="41"/>
      <c r="E540" s="41"/>
      <c r="F540" s="41"/>
      <c r="G540" s="41"/>
      <c r="H540" s="41"/>
      <c r="I540" s="91"/>
      <c r="J540" s="91"/>
      <c r="K540" s="91"/>
      <c r="L540" s="91"/>
      <c r="M540" s="41"/>
      <c r="N540" s="15" t="s">
        <v>10</v>
      </c>
      <c r="O540" s="74"/>
    </row>
    <row r="541" spans="1:15" x14ac:dyDescent="0.25">
      <c r="A541" s="43"/>
      <c r="B541" s="42"/>
      <c r="C541" s="43"/>
      <c r="D541" s="41"/>
      <c r="E541" s="41"/>
      <c r="F541" s="41"/>
      <c r="G541" s="41"/>
      <c r="H541" s="41"/>
      <c r="I541" s="91"/>
      <c r="J541" s="91"/>
      <c r="K541" s="91"/>
      <c r="L541" s="91"/>
      <c r="M541" s="41" t="s">
        <v>525</v>
      </c>
      <c r="N541" s="15" t="s">
        <v>9</v>
      </c>
      <c r="O541" s="74">
        <v>1772.7272727272727</v>
      </c>
    </row>
    <row r="542" spans="1:15" x14ac:dyDescent="0.25">
      <c r="A542" s="43"/>
      <c r="B542" s="42"/>
      <c r="C542" s="43"/>
      <c r="D542" s="41"/>
      <c r="E542" s="41"/>
      <c r="F542" s="41"/>
      <c r="G542" s="41"/>
      <c r="H542" s="41"/>
      <c r="I542" s="91"/>
      <c r="J542" s="91"/>
      <c r="K542" s="91"/>
      <c r="L542" s="91"/>
      <c r="M542" s="41"/>
      <c r="N542" s="15" t="s">
        <v>10</v>
      </c>
      <c r="O542" s="74"/>
    </row>
    <row r="543" spans="1:15" x14ac:dyDescent="0.25">
      <c r="A543" s="43"/>
      <c r="B543" s="42"/>
      <c r="C543" s="43"/>
      <c r="D543" s="41"/>
      <c r="E543" s="41"/>
      <c r="F543" s="41"/>
      <c r="G543" s="41"/>
      <c r="H543" s="41"/>
      <c r="I543" s="91"/>
      <c r="J543" s="91"/>
      <c r="K543" s="91"/>
      <c r="L543" s="91"/>
      <c r="M543" s="41" t="s">
        <v>526</v>
      </c>
      <c r="N543" s="15" t="s">
        <v>9</v>
      </c>
      <c r="O543" s="74">
        <v>1772.7272727272727</v>
      </c>
    </row>
    <row r="544" spans="1:15" x14ac:dyDescent="0.25">
      <c r="A544" s="43"/>
      <c r="B544" s="42"/>
      <c r="C544" s="43"/>
      <c r="D544" s="41"/>
      <c r="E544" s="41"/>
      <c r="F544" s="41"/>
      <c r="G544" s="41"/>
      <c r="H544" s="41"/>
      <c r="I544" s="91"/>
      <c r="J544" s="91"/>
      <c r="K544" s="91"/>
      <c r="L544" s="91"/>
      <c r="M544" s="41"/>
      <c r="N544" s="15" t="s">
        <v>10</v>
      </c>
      <c r="O544" s="74"/>
    </row>
    <row r="545" spans="1:15" ht="31.5" x14ac:dyDescent="0.25">
      <c r="A545" s="43"/>
      <c r="B545" s="42"/>
      <c r="C545" s="43"/>
      <c r="D545" s="41"/>
      <c r="E545" s="41"/>
      <c r="F545" s="41"/>
      <c r="G545" s="41"/>
      <c r="H545" s="41"/>
      <c r="I545" s="91"/>
      <c r="J545" s="91"/>
      <c r="K545" s="91"/>
      <c r="L545" s="91"/>
      <c r="M545" s="14" t="s">
        <v>527</v>
      </c>
      <c r="N545" s="15" t="s">
        <v>8</v>
      </c>
      <c r="O545" s="7">
        <f t="shared" si="33"/>
        <v>1772.7272727272727</v>
      </c>
    </row>
    <row r="546" spans="1:15" x14ac:dyDescent="0.25">
      <c r="A546" s="43"/>
      <c r="B546" s="42"/>
      <c r="C546" s="43"/>
      <c r="D546" s="41"/>
      <c r="E546" s="41"/>
      <c r="F546" s="41"/>
      <c r="G546" s="41"/>
      <c r="H546" s="41"/>
      <c r="I546" s="91"/>
      <c r="J546" s="91"/>
      <c r="K546" s="91"/>
      <c r="L546" s="91"/>
      <c r="M546" s="41" t="s">
        <v>528</v>
      </c>
      <c r="N546" s="15" t="s">
        <v>8</v>
      </c>
      <c r="O546" s="74">
        <v>1772.7272727272727</v>
      </c>
    </row>
    <row r="547" spans="1:15" x14ac:dyDescent="0.25">
      <c r="A547" s="43"/>
      <c r="B547" s="42"/>
      <c r="C547" s="43"/>
      <c r="D547" s="41"/>
      <c r="E547" s="41"/>
      <c r="F547" s="41"/>
      <c r="G547" s="41"/>
      <c r="H547" s="41"/>
      <c r="I547" s="91"/>
      <c r="J547" s="91"/>
      <c r="K547" s="91"/>
      <c r="L547" s="91"/>
      <c r="M547" s="41"/>
      <c r="N547" s="15" t="s">
        <v>9</v>
      </c>
      <c r="O547" s="74"/>
    </row>
    <row r="548" spans="1:15" x14ac:dyDescent="0.25">
      <c r="A548" s="43"/>
      <c r="B548" s="42"/>
      <c r="C548" s="43"/>
      <c r="D548" s="41"/>
      <c r="E548" s="41"/>
      <c r="F548" s="41"/>
      <c r="G548" s="41"/>
      <c r="H548" s="41"/>
      <c r="I548" s="91"/>
      <c r="J548" s="91"/>
      <c r="K548" s="91"/>
      <c r="L548" s="91"/>
      <c r="M548" s="41"/>
      <c r="N548" s="15" t="s">
        <v>20</v>
      </c>
      <c r="O548" s="74"/>
    </row>
    <row r="549" spans="1:15" x14ac:dyDescent="0.25">
      <c r="A549" s="43"/>
      <c r="B549" s="42"/>
      <c r="C549" s="43"/>
      <c r="D549" s="41"/>
      <c r="E549" s="41"/>
      <c r="F549" s="41"/>
      <c r="G549" s="41"/>
      <c r="H549" s="41"/>
      <c r="I549" s="91"/>
      <c r="J549" s="91"/>
      <c r="K549" s="91"/>
      <c r="L549" s="91"/>
      <c r="M549" s="41"/>
      <c r="N549" s="15" t="s">
        <v>10</v>
      </c>
      <c r="O549" s="74"/>
    </row>
    <row r="550" spans="1:15" x14ac:dyDescent="0.25">
      <c r="A550" s="43"/>
      <c r="B550" s="42"/>
      <c r="C550" s="43"/>
      <c r="D550" s="41"/>
      <c r="E550" s="41"/>
      <c r="F550" s="41"/>
      <c r="G550" s="41"/>
      <c r="H550" s="41"/>
      <c r="I550" s="91"/>
      <c r="J550" s="91"/>
      <c r="K550" s="91"/>
      <c r="L550" s="91"/>
      <c r="M550" s="41" t="s">
        <v>529</v>
      </c>
      <c r="N550" s="15" t="s">
        <v>8</v>
      </c>
      <c r="O550" s="74">
        <v>1772.7272727272727</v>
      </c>
    </row>
    <row r="551" spans="1:15" x14ac:dyDescent="0.25">
      <c r="A551" s="43"/>
      <c r="B551" s="42"/>
      <c r="C551" s="43"/>
      <c r="D551" s="41"/>
      <c r="E551" s="41"/>
      <c r="F551" s="41"/>
      <c r="G551" s="41"/>
      <c r="H551" s="41"/>
      <c r="I551" s="91"/>
      <c r="J551" s="91"/>
      <c r="K551" s="91"/>
      <c r="L551" s="91"/>
      <c r="M551" s="41"/>
      <c r="N551" s="15" t="s">
        <v>9</v>
      </c>
      <c r="O551" s="74"/>
    </row>
    <row r="552" spans="1:15" x14ac:dyDescent="0.25">
      <c r="A552" s="43"/>
      <c r="B552" s="42"/>
      <c r="C552" s="43"/>
      <c r="D552" s="41"/>
      <c r="E552" s="41"/>
      <c r="F552" s="41"/>
      <c r="G552" s="41"/>
      <c r="H552" s="41"/>
      <c r="I552" s="91"/>
      <c r="J552" s="91"/>
      <c r="K552" s="91"/>
      <c r="L552" s="91"/>
      <c r="M552" s="41"/>
      <c r="N552" s="15" t="s">
        <v>20</v>
      </c>
      <c r="O552" s="74"/>
    </row>
    <row r="553" spans="1:15" x14ac:dyDescent="0.25">
      <c r="A553" s="43"/>
      <c r="B553" s="42"/>
      <c r="C553" s="43"/>
      <c r="D553" s="41"/>
      <c r="E553" s="41"/>
      <c r="F553" s="41"/>
      <c r="G553" s="41"/>
      <c r="H553" s="41"/>
      <c r="I553" s="91"/>
      <c r="J553" s="91"/>
      <c r="K553" s="91"/>
      <c r="L553" s="91"/>
      <c r="M553" s="41"/>
      <c r="N553" s="15" t="s">
        <v>10</v>
      </c>
      <c r="O553" s="74"/>
    </row>
    <row r="554" spans="1:15" x14ac:dyDescent="0.25">
      <c r="A554" s="43"/>
      <c r="B554" s="42"/>
      <c r="C554" s="43"/>
      <c r="D554" s="41"/>
      <c r="E554" s="41"/>
      <c r="F554" s="41"/>
      <c r="G554" s="41"/>
      <c r="H554" s="41"/>
      <c r="I554" s="91"/>
      <c r="J554" s="91"/>
      <c r="K554" s="91"/>
      <c r="L554" s="91"/>
      <c r="M554" s="41" t="s">
        <v>530</v>
      </c>
      <c r="N554" s="15" t="s">
        <v>8</v>
      </c>
      <c r="O554" s="74">
        <v>1772.7272727272727</v>
      </c>
    </row>
    <row r="555" spans="1:15" x14ac:dyDescent="0.25">
      <c r="A555" s="43"/>
      <c r="B555" s="42"/>
      <c r="C555" s="43"/>
      <c r="D555" s="41"/>
      <c r="E555" s="41"/>
      <c r="F555" s="41"/>
      <c r="G555" s="41"/>
      <c r="H555" s="41"/>
      <c r="I555" s="91"/>
      <c r="J555" s="91"/>
      <c r="K555" s="91"/>
      <c r="L555" s="91"/>
      <c r="M555" s="41"/>
      <c r="N555" s="15" t="s">
        <v>9</v>
      </c>
      <c r="O555" s="74"/>
    </row>
    <row r="556" spans="1:15" x14ac:dyDescent="0.25">
      <c r="A556" s="43"/>
      <c r="B556" s="42"/>
      <c r="C556" s="43"/>
      <c r="D556" s="41"/>
      <c r="E556" s="41"/>
      <c r="F556" s="41"/>
      <c r="G556" s="41"/>
      <c r="H556" s="41"/>
      <c r="I556" s="91"/>
      <c r="J556" s="91"/>
      <c r="K556" s="91"/>
      <c r="L556" s="91"/>
      <c r="M556" s="41"/>
      <c r="N556" s="15" t="s">
        <v>20</v>
      </c>
      <c r="O556" s="74"/>
    </row>
    <row r="557" spans="1:15" x14ac:dyDescent="0.25">
      <c r="A557" s="43"/>
      <c r="B557" s="42"/>
      <c r="C557" s="43"/>
      <c r="D557" s="41"/>
      <c r="E557" s="41"/>
      <c r="F557" s="41"/>
      <c r="G557" s="41"/>
      <c r="H557" s="41"/>
      <c r="I557" s="91"/>
      <c r="J557" s="91"/>
      <c r="K557" s="91"/>
      <c r="L557" s="91"/>
      <c r="M557" s="41"/>
      <c r="N557" s="15" t="s">
        <v>10</v>
      </c>
      <c r="O557" s="74"/>
    </row>
    <row r="558" spans="1:15" x14ac:dyDescent="0.25">
      <c r="A558" s="43"/>
      <c r="B558" s="42"/>
      <c r="C558" s="43"/>
      <c r="D558" s="41"/>
      <c r="E558" s="41"/>
      <c r="F558" s="41"/>
      <c r="G558" s="41"/>
      <c r="H558" s="41"/>
      <c r="I558" s="91"/>
      <c r="J558" s="91"/>
      <c r="K558" s="91"/>
      <c r="L558" s="91"/>
      <c r="M558" s="41" t="s">
        <v>531</v>
      </c>
      <c r="N558" s="15" t="s">
        <v>8</v>
      </c>
      <c r="O558" s="74">
        <v>1772.7272727272727</v>
      </c>
    </row>
    <row r="559" spans="1:15" x14ac:dyDescent="0.25">
      <c r="A559" s="43"/>
      <c r="B559" s="42"/>
      <c r="C559" s="43"/>
      <c r="D559" s="41"/>
      <c r="E559" s="41"/>
      <c r="F559" s="41"/>
      <c r="G559" s="41"/>
      <c r="H559" s="41"/>
      <c r="I559" s="91"/>
      <c r="J559" s="91"/>
      <c r="K559" s="91"/>
      <c r="L559" s="91"/>
      <c r="M559" s="41"/>
      <c r="N559" s="15" t="s">
        <v>10</v>
      </c>
      <c r="O559" s="74"/>
    </row>
    <row r="560" spans="1:15" x14ac:dyDescent="0.25">
      <c r="A560" s="43"/>
      <c r="B560" s="42"/>
      <c r="C560" s="43"/>
      <c r="D560" s="41"/>
      <c r="E560" s="41"/>
      <c r="F560" s="41"/>
      <c r="G560" s="41"/>
      <c r="H560" s="41"/>
      <c r="I560" s="91"/>
      <c r="J560" s="91"/>
      <c r="K560" s="91"/>
      <c r="L560" s="91"/>
      <c r="M560" s="41" t="s">
        <v>532</v>
      </c>
      <c r="N560" s="15" t="s">
        <v>8</v>
      </c>
      <c r="O560" s="74">
        <v>1772.7272727272727</v>
      </c>
    </row>
    <row r="561" spans="1:15" x14ac:dyDescent="0.25">
      <c r="A561" s="43"/>
      <c r="B561" s="42"/>
      <c r="C561" s="43"/>
      <c r="D561" s="41"/>
      <c r="E561" s="41"/>
      <c r="F561" s="41"/>
      <c r="G561" s="41"/>
      <c r="H561" s="41"/>
      <c r="I561" s="91"/>
      <c r="J561" s="91"/>
      <c r="K561" s="91"/>
      <c r="L561" s="91"/>
      <c r="M561" s="41"/>
      <c r="N561" s="15" t="s">
        <v>9</v>
      </c>
      <c r="O561" s="74"/>
    </row>
    <row r="562" spans="1:15" x14ac:dyDescent="0.25">
      <c r="A562" s="43"/>
      <c r="B562" s="42"/>
      <c r="C562" s="43"/>
      <c r="D562" s="41"/>
      <c r="E562" s="41"/>
      <c r="F562" s="41"/>
      <c r="G562" s="41"/>
      <c r="H562" s="41"/>
      <c r="I562" s="91"/>
      <c r="J562" s="91"/>
      <c r="K562" s="91"/>
      <c r="L562" s="91"/>
      <c r="M562" s="41"/>
      <c r="N562" s="15" t="s">
        <v>20</v>
      </c>
      <c r="O562" s="74"/>
    </row>
    <row r="563" spans="1:15" x14ac:dyDescent="0.25">
      <c r="A563" s="43"/>
      <c r="B563" s="42"/>
      <c r="C563" s="43"/>
      <c r="D563" s="41"/>
      <c r="E563" s="41"/>
      <c r="F563" s="41"/>
      <c r="G563" s="41"/>
      <c r="H563" s="41"/>
      <c r="I563" s="91"/>
      <c r="J563" s="91"/>
      <c r="K563" s="91"/>
      <c r="L563" s="91"/>
      <c r="M563" s="41"/>
      <c r="N563" s="15" t="s">
        <v>10</v>
      </c>
      <c r="O563" s="74"/>
    </row>
    <row r="564" spans="1:15" x14ac:dyDescent="0.25">
      <c r="A564" s="43"/>
      <c r="B564" s="42"/>
      <c r="C564" s="43"/>
      <c r="D564" s="41"/>
      <c r="E564" s="41"/>
      <c r="F564" s="41"/>
      <c r="G564" s="41"/>
      <c r="H564" s="41"/>
      <c r="I564" s="91"/>
      <c r="J564" s="91"/>
      <c r="K564" s="91"/>
      <c r="L564" s="91"/>
      <c r="M564" s="41" t="s">
        <v>533</v>
      </c>
      <c r="N564" s="15" t="s">
        <v>8</v>
      </c>
      <c r="O564" s="74">
        <v>1772.7272727272727</v>
      </c>
    </row>
    <row r="565" spans="1:15" x14ac:dyDescent="0.25">
      <c r="A565" s="43"/>
      <c r="B565" s="42"/>
      <c r="C565" s="43"/>
      <c r="D565" s="41"/>
      <c r="E565" s="41"/>
      <c r="F565" s="41"/>
      <c r="G565" s="41"/>
      <c r="H565" s="41"/>
      <c r="I565" s="91"/>
      <c r="J565" s="91"/>
      <c r="K565" s="91"/>
      <c r="L565" s="91"/>
      <c r="M565" s="41"/>
      <c r="N565" s="15" t="s">
        <v>9</v>
      </c>
      <c r="O565" s="74"/>
    </row>
    <row r="566" spans="1:15" x14ac:dyDescent="0.25">
      <c r="A566" s="43"/>
      <c r="B566" s="42"/>
      <c r="C566" s="43"/>
      <c r="D566" s="41"/>
      <c r="E566" s="41"/>
      <c r="F566" s="41"/>
      <c r="G566" s="41"/>
      <c r="H566" s="41"/>
      <c r="I566" s="91"/>
      <c r="J566" s="91"/>
      <c r="K566" s="91"/>
      <c r="L566" s="91"/>
      <c r="M566" s="41"/>
      <c r="N566" s="15" t="s">
        <v>20</v>
      </c>
      <c r="O566" s="74"/>
    </row>
    <row r="567" spans="1:15" x14ac:dyDescent="0.25">
      <c r="A567" s="43"/>
      <c r="B567" s="42"/>
      <c r="C567" s="43"/>
      <c r="D567" s="41"/>
      <c r="E567" s="41"/>
      <c r="F567" s="41"/>
      <c r="G567" s="41"/>
      <c r="H567" s="41"/>
      <c r="I567" s="91"/>
      <c r="J567" s="91"/>
      <c r="K567" s="91"/>
      <c r="L567" s="91"/>
      <c r="M567" s="41"/>
      <c r="N567" s="15" t="s">
        <v>10</v>
      </c>
      <c r="O567" s="74"/>
    </row>
    <row r="568" spans="1:15" x14ac:dyDescent="0.25">
      <c r="A568" s="43"/>
      <c r="B568" s="42"/>
      <c r="C568" s="43"/>
      <c r="D568" s="41"/>
      <c r="E568" s="41"/>
      <c r="F568" s="41"/>
      <c r="G568" s="41"/>
      <c r="H568" s="41"/>
      <c r="I568" s="91"/>
      <c r="J568" s="91"/>
      <c r="K568" s="91"/>
      <c r="L568" s="91"/>
      <c r="M568" s="41" t="s">
        <v>534</v>
      </c>
      <c r="N568" s="15" t="s">
        <v>8</v>
      </c>
      <c r="O568" s="74">
        <v>1772.7272727272727</v>
      </c>
    </row>
    <row r="569" spans="1:15" x14ac:dyDescent="0.25">
      <c r="A569" s="43"/>
      <c r="B569" s="42"/>
      <c r="C569" s="43"/>
      <c r="D569" s="41"/>
      <c r="E569" s="41"/>
      <c r="F569" s="41"/>
      <c r="G569" s="41"/>
      <c r="H569" s="41"/>
      <c r="I569" s="91"/>
      <c r="J569" s="91"/>
      <c r="K569" s="91"/>
      <c r="L569" s="91"/>
      <c r="M569" s="41"/>
      <c r="N569" s="15" t="s">
        <v>9</v>
      </c>
      <c r="O569" s="74"/>
    </row>
    <row r="570" spans="1:15" x14ac:dyDescent="0.25">
      <c r="A570" s="43"/>
      <c r="B570" s="42"/>
      <c r="C570" s="43"/>
      <c r="D570" s="41"/>
      <c r="E570" s="41"/>
      <c r="F570" s="41"/>
      <c r="G570" s="41"/>
      <c r="H570" s="41"/>
      <c r="I570" s="91"/>
      <c r="J570" s="91"/>
      <c r="K570" s="91"/>
      <c r="L570" s="91"/>
      <c r="M570" s="41"/>
      <c r="N570" s="15" t="s">
        <v>20</v>
      </c>
      <c r="O570" s="74"/>
    </row>
    <row r="571" spans="1:15" x14ac:dyDescent="0.25">
      <c r="A571" s="43"/>
      <c r="B571" s="42"/>
      <c r="C571" s="43"/>
      <c r="D571" s="41"/>
      <c r="E571" s="41"/>
      <c r="F571" s="41"/>
      <c r="G571" s="41"/>
      <c r="H571" s="41"/>
      <c r="I571" s="91"/>
      <c r="J571" s="91"/>
      <c r="K571" s="91"/>
      <c r="L571" s="91"/>
      <c r="M571" s="41"/>
      <c r="N571" s="15" t="s">
        <v>10</v>
      </c>
      <c r="O571" s="74"/>
    </row>
    <row r="572" spans="1:15" x14ac:dyDescent="0.25">
      <c r="A572" s="43"/>
      <c r="B572" s="42"/>
      <c r="C572" s="43"/>
      <c r="D572" s="41"/>
      <c r="E572" s="41"/>
      <c r="F572" s="41"/>
      <c r="G572" s="41"/>
      <c r="H572" s="41"/>
      <c r="I572" s="91"/>
      <c r="J572" s="91"/>
      <c r="K572" s="91"/>
      <c r="L572" s="91"/>
      <c r="M572" s="41" t="s">
        <v>535</v>
      </c>
      <c r="N572" s="15" t="s">
        <v>8</v>
      </c>
      <c r="O572" s="74">
        <v>1772.7272727272727</v>
      </c>
    </row>
    <row r="573" spans="1:15" x14ac:dyDescent="0.25">
      <c r="A573" s="43"/>
      <c r="B573" s="42"/>
      <c r="C573" s="43"/>
      <c r="D573" s="41"/>
      <c r="E573" s="41"/>
      <c r="F573" s="41"/>
      <c r="G573" s="41"/>
      <c r="H573" s="41"/>
      <c r="I573" s="91"/>
      <c r="J573" s="91"/>
      <c r="K573" s="91"/>
      <c r="L573" s="91"/>
      <c r="M573" s="41"/>
      <c r="N573" s="15" t="s">
        <v>9</v>
      </c>
      <c r="O573" s="74"/>
    </row>
    <row r="574" spans="1:15" x14ac:dyDescent="0.25">
      <c r="A574" s="43"/>
      <c r="B574" s="42"/>
      <c r="C574" s="43"/>
      <c r="D574" s="41"/>
      <c r="E574" s="41"/>
      <c r="F574" s="41"/>
      <c r="G574" s="41"/>
      <c r="H574" s="41"/>
      <c r="I574" s="91"/>
      <c r="J574" s="91"/>
      <c r="K574" s="91"/>
      <c r="L574" s="91"/>
      <c r="M574" s="41"/>
      <c r="N574" s="15" t="s">
        <v>20</v>
      </c>
      <c r="O574" s="74"/>
    </row>
    <row r="575" spans="1:15" x14ac:dyDescent="0.25">
      <c r="A575" s="43"/>
      <c r="B575" s="42"/>
      <c r="C575" s="43"/>
      <c r="D575" s="41"/>
      <c r="E575" s="41"/>
      <c r="F575" s="41"/>
      <c r="G575" s="41"/>
      <c r="H575" s="41"/>
      <c r="I575" s="91"/>
      <c r="J575" s="91"/>
      <c r="K575" s="91"/>
      <c r="L575" s="91"/>
      <c r="M575" s="41"/>
      <c r="N575" s="15" t="s">
        <v>10</v>
      </c>
      <c r="O575" s="74"/>
    </row>
    <row r="576" spans="1:15" x14ac:dyDescent="0.25">
      <c r="A576" s="43"/>
      <c r="B576" s="42"/>
      <c r="C576" s="43"/>
      <c r="D576" s="41"/>
      <c r="E576" s="41"/>
      <c r="F576" s="41"/>
      <c r="G576" s="41"/>
      <c r="H576" s="41"/>
      <c r="I576" s="91"/>
      <c r="J576" s="91"/>
      <c r="K576" s="91"/>
      <c r="L576" s="91"/>
      <c r="M576" s="41" t="s">
        <v>536</v>
      </c>
      <c r="N576" s="15" t="s">
        <v>8</v>
      </c>
      <c r="O576" s="74">
        <v>1772.7272727272727</v>
      </c>
    </row>
    <row r="577" spans="1:15" x14ac:dyDescent="0.25">
      <c r="A577" s="43"/>
      <c r="B577" s="42"/>
      <c r="C577" s="43"/>
      <c r="D577" s="41"/>
      <c r="E577" s="41"/>
      <c r="F577" s="41"/>
      <c r="G577" s="41"/>
      <c r="H577" s="41"/>
      <c r="I577" s="91"/>
      <c r="J577" s="91"/>
      <c r="K577" s="91"/>
      <c r="L577" s="91"/>
      <c r="M577" s="41"/>
      <c r="N577" s="15" t="s">
        <v>9</v>
      </c>
      <c r="O577" s="74"/>
    </row>
    <row r="578" spans="1:15" x14ac:dyDescent="0.25">
      <c r="A578" s="43"/>
      <c r="B578" s="42"/>
      <c r="C578" s="43"/>
      <c r="D578" s="41"/>
      <c r="E578" s="41"/>
      <c r="F578" s="41"/>
      <c r="G578" s="41"/>
      <c r="H578" s="41"/>
      <c r="I578" s="91"/>
      <c r="J578" s="91"/>
      <c r="K578" s="91"/>
      <c r="L578" s="91"/>
      <c r="M578" s="41"/>
      <c r="N578" s="15" t="s">
        <v>20</v>
      </c>
      <c r="O578" s="74"/>
    </row>
    <row r="579" spans="1:15" x14ac:dyDescent="0.25">
      <c r="A579" s="43"/>
      <c r="B579" s="42"/>
      <c r="C579" s="43"/>
      <c r="D579" s="41"/>
      <c r="E579" s="41"/>
      <c r="F579" s="41"/>
      <c r="G579" s="41"/>
      <c r="H579" s="41"/>
      <c r="I579" s="91"/>
      <c r="J579" s="91"/>
      <c r="K579" s="91"/>
      <c r="L579" s="91"/>
      <c r="M579" s="41"/>
      <c r="N579" s="15" t="s">
        <v>10</v>
      </c>
      <c r="O579" s="74"/>
    </row>
    <row r="580" spans="1:15" x14ac:dyDescent="0.25">
      <c r="A580" s="43"/>
      <c r="B580" s="42"/>
      <c r="C580" s="43"/>
      <c r="D580" s="41"/>
      <c r="E580" s="41"/>
      <c r="F580" s="41"/>
      <c r="G580" s="41"/>
      <c r="H580" s="41"/>
      <c r="I580" s="91"/>
      <c r="J580" s="91"/>
      <c r="K580" s="91"/>
      <c r="L580" s="91"/>
      <c r="M580" s="41" t="s">
        <v>537</v>
      </c>
      <c r="N580" s="15" t="s">
        <v>8</v>
      </c>
      <c r="O580" s="74">
        <v>1772.7272727272727</v>
      </c>
    </row>
    <row r="581" spans="1:15" x14ac:dyDescent="0.25">
      <c r="A581" s="43"/>
      <c r="B581" s="42"/>
      <c r="C581" s="43"/>
      <c r="D581" s="41"/>
      <c r="E581" s="41"/>
      <c r="F581" s="41"/>
      <c r="G581" s="41"/>
      <c r="H581" s="41"/>
      <c r="I581" s="91"/>
      <c r="J581" s="91"/>
      <c r="K581" s="91"/>
      <c r="L581" s="91"/>
      <c r="M581" s="41"/>
      <c r="N581" s="15" t="s">
        <v>9</v>
      </c>
      <c r="O581" s="74"/>
    </row>
    <row r="582" spans="1:15" x14ac:dyDescent="0.25">
      <c r="A582" s="43"/>
      <c r="B582" s="42"/>
      <c r="C582" s="43"/>
      <c r="D582" s="41"/>
      <c r="E582" s="41"/>
      <c r="F582" s="41"/>
      <c r="G582" s="41"/>
      <c r="H582" s="41"/>
      <c r="I582" s="91"/>
      <c r="J582" s="91"/>
      <c r="K582" s="91"/>
      <c r="L582" s="91"/>
      <c r="M582" s="41"/>
      <c r="N582" s="15" t="s">
        <v>20</v>
      </c>
      <c r="O582" s="74"/>
    </row>
    <row r="583" spans="1:15" x14ac:dyDescent="0.25">
      <c r="A583" s="43"/>
      <c r="B583" s="42"/>
      <c r="C583" s="43"/>
      <c r="D583" s="41"/>
      <c r="E583" s="41"/>
      <c r="F583" s="41"/>
      <c r="G583" s="41"/>
      <c r="H583" s="41"/>
      <c r="I583" s="91"/>
      <c r="J583" s="91"/>
      <c r="K583" s="91"/>
      <c r="L583" s="91"/>
      <c r="M583" s="41"/>
      <c r="N583" s="15" t="s">
        <v>10</v>
      </c>
      <c r="O583" s="74"/>
    </row>
    <row r="584" spans="1:15" x14ac:dyDescent="0.25">
      <c r="A584" s="43"/>
      <c r="B584" s="42"/>
      <c r="C584" s="43"/>
      <c r="D584" s="41"/>
      <c r="E584" s="41"/>
      <c r="F584" s="41"/>
      <c r="G584" s="41"/>
      <c r="H584" s="41"/>
      <c r="I584" s="91"/>
      <c r="J584" s="91"/>
      <c r="K584" s="91"/>
      <c r="L584" s="91"/>
      <c r="M584" s="41" t="s">
        <v>538</v>
      </c>
      <c r="N584" s="15" t="s">
        <v>8</v>
      </c>
      <c r="O584" s="74">
        <v>1772.7272727272727</v>
      </c>
    </row>
    <row r="585" spans="1:15" x14ac:dyDescent="0.25">
      <c r="A585" s="43"/>
      <c r="B585" s="42"/>
      <c r="C585" s="43"/>
      <c r="D585" s="41"/>
      <c r="E585" s="41"/>
      <c r="F585" s="41"/>
      <c r="G585" s="41"/>
      <c r="H585" s="41"/>
      <c r="I585" s="91"/>
      <c r="J585" s="91"/>
      <c r="K585" s="91"/>
      <c r="L585" s="91"/>
      <c r="M585" s="41"/>
      <c r="N585" s="15" t="s">
        <v>9</v>
      </c>
      <c r="O585" s="74"/>
    </row>
    <row r="586" spans="1:15" x14ac:dyDescent="0.25">
      <c r="A586" s="43"/>
      <c r="B586" s="42"/>
      <c r="C586" s="43"/>
      <c r="D586" s="41"/>
      <c r="E586" s="41"/>
      <c r="F586" s="41"/>
      <c r="G586" s="41"/>
      <c r="H586" s="41"/>
      <c r="I586" s="91"/>
      <c r="J586" s="91"/>
      <c r="K586" s="91"/>
      <c r="L586" s="91"/>
      <c r="M586" s="41"/>
      <c r="N586" s="15" t="s">
        <v>20</v>
      </c>
      <c r="O586" s="74"/>
    </row>
    <row r="587" spans="1:15" x14ac:dyDescent="0.25">
      <c r="A587" s="43"/>
      <c r="B587" s="42"/>
      <c r="C587" s="43"/>
      <c r="D587" s="41"/>
      <c r="E587" s="41"/>
      <c r="F587" s="41"/>
      <c r="G587" s="41"/>
      <c r="H587" s="41"/>
      <c r="I587" s="91"/>
      <c r="J587" s="91"/>
      <c r="K587" s="91"/>
      <c r="L587" s="91"/>
      <c r="M587" s="41"/>
      <c r="N587" s="15" t="s">
        <v>10</v>
      </c>
      <c r="O587" s="74"/>
    </row>
    <row r="588" spans="1:15" x14ac:dyDescent="0.25">
      <c r="A588" s="43"/>
      <c r="B588" s="42"/>
      <c r="C588" s="43"/>
      <c r="D588" s="41"/>
      <c r="E588" s="41"/>
      <c r="F588" s="41"/>
      <c r="G588" s="41"/>
      <c r="H588" s="41"/>
      <c r="I588" s="91"/>
      <c r="J588" s="91"/>
      <c r="K588" s="91"/>
      <c r="L588" s="91"/>
      <c r="M588" s="41" t="s">
        <v>539</v>
      </c>
      <c r="N588" s="15" t="s">
        <v>8</v>
      </c>
      <c r="O588" s="74">
        <v>1772.7272727272727</v>
      </c>
    </row>
    <row r="589" spans="1:15" x14ac:dyDescent="0.25">
      <c r="A589" s="43"/>
      <c r="B589" s="42"/>
      <c r="C589" s="43"/>
      <c r="D589" s="41"/>
      <c r="E589" s="41"/>
      <c r="F589" s="41"/>
      <c r="G589" s="41"/>
      <c r="H589" s="41"/>
      <c r="I589" s="91"/>
      <c r="J589" s="91"/>
      <c r="K589" s="91"/>
      <c r="L589" s="91"/>
      <c r="M589" s="41"/>
      <c r="N589" s="15" t="s">
        <v>9</v>
      </c>
      <c r="O589" s="74"/>
    </row>
    <row r="590" spans="1:15" x14ac:dyDescent="0.25">
      <c r="A590" s="43"/>
      <c r="B590" s="42"/>
      <c r="C590" s="43"/>
      <c r="D590" s="41"/>
      <c r="E590" s="41"/>
      <c r="F590" s="41"/>
      <c r="G590" s="41"/>
      <c r="H590" s="41"/>
      <c r="I590" s="91"/>
      <c r="J590" s="91"/>
      <c r="K590" s="91"/>
      <c r="L590" s="91"/>
      <c r="M590" s="41"/>
      <c r="N590" s="15" t="s">
        <v>20</v>
      </c>
      <c r="O590" s="74"/>
    </row>
    <row r="591" spans="1:15" x14ac:dyDescent="0.25">
      <c r="A591" s="43"/>
      <c r="B591" s="42"/>
      <c r="C591" s="43"/>
      <c r="D591" s="41"/>
      <c r="E591" s="41"/>
      <c r="F591" s="41"/>
      <c r="G591" s="41"/>
      <c r="H591" s="41"/>
      <c r="I591" s="91"/>
      <c r="J591" s="91"/>
      <c r="K591" s="91"/>
      <c r="L591" s="91"/>
      <c r="M591" s="41"/>
      <c r="N591" s="15" t="s">
        <v>10</v>
      </c>
      <c r="O591" s="74"/>
    </row>
    <row r="592" spans="1:15" x14ac:dyDescent="0.25">
      <c r="A592" s="43"/>
      <c r="B592" s="42"/>
      <c r="C592" s="43"/>
      <c r="D592" s="41"/>
      <c r="E592" s="41"/>
      <c r="F592" s="41"/>
      <c r="G592" s="41"/>
      <c r="H592" s="41"/>
      <c r="I592" s="91"/>
      <c r="J592" s="91"/>
      <c r="K592" s="91"/>
      <c r="L592" s="91"/>
      <c r="M592" s="41" t="s">
        <v>540</v>
      </c>
      <c r="N592" s="15" t="s">
        <v>8</v>
      </c>
      <c r="O592" s="74">
        <v>1772.7272727272727</v>
      </c>
    </row>
    <row r="593" spans="1:15" x14ac:dyDescent="0.25">
      <c r="A593" s="43"/>
      <c r="B593" s="42"/>
      <c r="C593" s="43"/>
      <c r="D593" s="41"/>
      <c r="E593" s="41"/>
      <c r="F593" s="41"/>
      <c r="G593" s="41"/>
      <c r="H593" s="41"/>
      <c r="I593" s="91"/>
      <c r="J593" s="91"/>
      <c r="K593" s="91"/>
      <c r="L593" s="91"/>
      <c r="M593" s="41"/>
      <c r="N593" s="15" t="s">
        <v>9</v>
      </c>
      <c r="O593" s="74"/>
    </row>
    <row r="594" spans="1:15" x14ac:dyDescent="0.25">
      <c r="A594" s="43"/>
      <c r="B594" s="42"/>
      <c r="C594" s="43"/>
      <c r="D594" s="41"/>
      <c r="E594" s="41"/>
      <c r="F594" s="41"/>
      <c r="G594" s="41"/>
      <c r="H594" s="41"/>
      <c r="I594" s="91"/>
      <c r="J594" s="91"/>
      <c r="K594" s="91"/>
      <c r="L594" s="91"/>
      <c r="M594" s="41"/>
      <c r="N594" s="15" t="s">
        <v>20</v>
      </c>
      <c r="O594" s="74"/>
    </row>
    <row r="595" spans="1:15" x14ac:dyDescent="0.25">
      <c r="A595" s="43"/>
      <c r="B595" s="42"/>
      <c r="C595" s="43"/>
      <c r="D595" s="41"/>
      <c r="E595" s="41"/>
      <c r="F595" s="41"/>
      <c r="G595" s="41"/>
      <c r="H595" s="41"/>
      <c r="I595" s="91"/>
      <c r="J595" s="91"/>
      <c r="K595" s="91"/>
      <c r="L595" s="91"/>
      <c r="M595" s="41"/>
      <c r="N595" s="15" t="s">
        <v>10</v>
      </c>
      <c r="O595" s="74"/>
    </row>
    <row r="596" spans="1:15" x14ac:dyDescent="0.25">
      <c r="A596" s="43"/>
      <c r="B596" s="42"/>
      <c r="C596" s="43"/>
      <c r="D596" s="41"/>
      <c r="E596" s="41"/>
      <c r="F596" s="41"/>
      <c r="G596" s="41"/>
      <c r="H596" s="41"/>
      <c r="I596" s="91"/>
      <c r="J596" s="91"/>
      <c r="K596" s="91"/>
      <c r="L596" s="91"/>
      <c r="M596" s="41" t="s">
        <v>541</v>
      </c>
      <c r="N596" s="15" t="s">
        <v>8</v>
      </c>
      <c r="O596" s="74">
        <v>1772.7272727272727</v>
      </c>
    </row>
    <row r="597" spans="1:15" x14ac:dyDescent="0.25">
      <c r="A597" s="43"/>
      <c r="B597" s="42"/>
      <c r="C597" s="43"/>
      <c r="D597" s="41"/>
      <c r="E597" s="41"/>
      <c r="F597" s="41"/>
      <c r="G597" s="41"/>
      <c r="H597" s="41"/>
      <c r="I597" s="91"/>
      <c r="J597" s="91"/>
      <c r="K597" s="91"/>
      <c r="L597" s="91"/>
      <c r="M597" s="41"/>
      <c r="N597" s="15" t="s">
        <v>9</v>
      </c>
      <c r="O597" s="74"/>
    </row>
    <row r="598" spans="1:15" x14ac:dyDescent="0.25">
      <c r="A598" s="43"/>
      <c r="B598" s="42"/>
      <c r="C598" s="43"/>
      <c r="D598" s="41"/>
      <c r="E598" s="41"/>
      <c r="F598" s="41"/>
      <c r="G598" s="41"/>
      <c r="H598" s="41"/>
      <c r="I598" s="91"/>
      <c r="J598" s="91"/>
      <c r="K598" s="91"/>
      <c r="L598" s="91"/>
      <c r="M598" s="41"/>
      <c r="N598" s="15" t="s">
        <v>20</v>
      </c>
      <c r="O598" s="74"/>
    </row>
    <row r="599" spans="1:15" x14ac:dyDescent="0.25">
      <c r="A599" s="43"/>
      <c r="B599" s="42"/>
      <c r="C599" s="43"/>
      <c r="D599" s="41"/>
      <c r="E599" s="41"/>
      <c r="F599" s="41"/>
      <c r="G599" s="41"/>
      <c r="H599" s="41"/>
      <c r="I599" s="91"/>
      <c r="J599" s="91"/>
      <c r="K599" s="91"/>
      <c r="L599" s="91"/>
      <c r="M599" s="41"/>
      <c r="N599" s="15" t="s">
        <v>10</v>
      </c>
      <c r="O599" s="74"/>
    </row>
    <row r="600" spans="1:15" ht="204.75" x14ac:dyDescent="0.25">
      <c r="A600" s="41">
        <v>31</v>
      </c>
      <c r="B600" s="42" t="s">
        <v>542</v>
      </c>
      <c r="C600" s="41" t="s">
        <v>698</v>
      </c>
      <c r="D600" s="41" t="s">
        <v>543</v>
      </c>
      <c r="E600" s="41"/>
      <c r="F600" s="41" t="s">
        <v>544</v>
      </c>
      <c r="G600" s="14" t="s">
        <v>545</v>
      </c>
      <c r="H600" s="41" t="s">
        <v>546</v>
      </c>
      <c r="I600" s="41">
        <v>3</v>
      </c>
      <c r="J600" s="41">
        <v>3</v>
      </c>
      <c r="K600" s="41">
        <v>3</v>
      </c>
      <c r="L600" s="41">
        <v>3</v>
      </c>
      <c r="M600" s="14" t="s">
        <v>547</v>
      </c>
      <c r="N600" s="15" t="s">
        <v>8</v>
      </c>
      <c r="O600" s="9">
        <v>1311.6</v>
      </c>
    </row>
    <row r="601" spans="1:15" ht="189" x14ac:dyDescent="0.25">
      <c r="A601" s="41"/>
      <c r="B601" s="42"/>
      <c r="C601" s="41"/>
      <c r="D601" s="41"/>
      <c r="E601" s="41"/>
      <c r="F601" s="41"/>
      <c r="G601" s="14" t="s">
        <v>545</v>
      </c>
      <c r="H601" s="41"/>
      <c r="I601" s="41"/>
      <c r="J601" s="41"/>
      <c r="K601" s="41"/>
      <c r="L601" s="41"/>
      <c r="M601" s="14" t="s">
        <v>548</v>
      </c>
      <c r="N601" s="15" t="s">
        <v>8</v>
      </c>
      <c r="O601" s="9">
        <v>1311.6</v>
      </c>
    </row>
    <row r="602" spans="1:15" ht="189" x14ac:dyDescent="0.25">
      <c r="A602" s="41"/>
      <c r="B602" s="42"/>
      <c r="C602" s="41"/>
      <c r="D602" s="41"/>
      <c r="E602" s="41"/>
      <c r="F602" s="41"/>
      <c r="G602" s="14" t="s">
        <v>545</v>
      </c>
      <c r="H602" s="41"/>
      <c r="I602" s="41"/>
      <c r="J602" s="41"/>
      <c r="K602" s="41"/>
      <c r="L602" s="41"/>
      <c r="M602" s="14" t="s">
        <v>549</v>
      </c>
      <c r="N602" s="15" t="s">
        <v>20</v>
      </c>
      <c r="O602" s="9">
        <v>1311.6</v>
      </c>
    </row>
    <row r="603" spans="1:15" ht="236.25" x14ac:dyDescent="0.25">
      <c r="A603" s="41"/>
      <c r="B603" s="42"/>
      <c r="C603" s="41"/>
      <c r="D603" s="41"/>
      <c r="E603" s="41"/>
      <c r="F603" s="41"/>
      <c r="G603" s="14" t="s">
        <v>545</v>
      </c>
      <c r="H603" s="41"/>
      <c r="I603" s="41"/>
      <c r="J603" s="41"/>
      <c r="K603" s="41"/>
      <c r="L603" s="41"/>
      <c r="M603" s="14" t="s">
        <v>550</v>
      </c>
      <c r="N603" s="15" t="s">
        <v>10</v>
      </c>
      <c r="O603" s="9">
        <v>1311.6</v>
      </c>
    </row>
    <row r="604" spans="1:15" ht="409.5" x14ac:dyDescent="0.25">
      <c r="A604" s="41"/>
      <c r="B604" s="42"/>
      <c r="C604" s="41"/>
      <c r="D604" s="41"/>
      <c r="E604" s="41"/>
      <c r="F604" s="41"/>
      <c r="G604" s="14" t="s">
        <v>545</v>
      </c>
      <c r="H604" s="41" t="s">
        <v>551</v>
      </c>
      <c r="I604" s="41" t="s">
        <v>552</v>
      </c>
      <c r="J604" s="41">
        <v>5</v>
      </c>
      <c r="K604" s="41">
        <v>5</v>
      </c>
      <c r="L604" s="41">
        <v>5</v>
      </c>
      <c r="M604" s="14" t="s">
        <v>553</v>
      </c>
      <c r="N604" s="15" t="s">
        <v>9</v>
      </c>
      <c r="O604" s="9">
        <v>1311.6</v>
      </c>
    </row>
    <row r="605" spans="1:15" ht="409.5" x14ac:dyDescent="0.25">
      <c r="A605" s="41"/>
      <c r="B605" s="42"/>
      <c r="C605" s="41"/>
      <c r="D605" s="41"/>
      <c r="E605" s="41"/>
      <c r="F605" s="41"/>
      <c r="G605" s="14" t="s">
        <v>545</v>
      </c>
      <c r="H605" s="41"/>
      <c r="I605" s="41"/>
      <c r="J605" s="41"/>
      <c r="K605" s="41"/>
      <c r="L605" s="41"/>
      <c r="M605" s="14" t="s">
        <v>554</v>
      </c>
      <c r="N605" s="15" t="s">
        <v>9</v>
      </c>
      <c r="O605" s="9">
        <v>1311.6</v>
      </c>
    </row>
    <row r="606" spans="1:15" ht="409.5" x14ac:dyDescent="0.25">
      <c r="A606" s="41"/>
      <c r="B606" s="42"/>
      <c r="C606" s="41"/>
      <c r="D606" s="41"/>
      <c r="E606" s="41"/>
      <c r="F606" s="41"/>
      <c r="G606" s="14" t="s">
        <v>545</v>
      </c>
      <c r="H606" s="41"/>
      <c r="I606" s="41"/>
      <c r="J606" s="41"/>
      <c r="K606" s="41"/>
      <c r="L606" s="41"/>
      <c r="M606" s="14" t="s">
        <v>555</v>
      </c>
      <c r="N606" s="15" t="s">
        <v>20</v>
      </c>
      <c r="O606" s="9">
        <v>1311.6</v>
      </c>
    </row>
    <row r="607" spans="1:15" ht="409.5" x14ac:dyDescent="0.25">
      <c r="A607" s="41"/>
      <c r="B607" s="42"/>
      <c r="C607" s="41"/>
      <c r="D607" s="41"/>
      <c r="E607" s="41"/>
      <c r="F607" s="41"/>
      <c r="G607" s="14" t="s">
        <v>545</v>
      </c>
      <c r="H607" s="41"/>
      <c r="I607" s="41"/>
      <c r="J607" s="41"/>
      <c r="K607" s="41"/>
      <c r="L607" s="41"/>
      <c r="M607" s="14" t="s">
        <v>556</v>
      </c>
      <c r="N607" s="15" t="s">
        <v>10</v>
      </c>
      <c r="O607" s="9">
        <v>1311.6</v>
      </c>
    </row>
    <row r="608" spans="1:15" ht="409.5" x14ac:dyDescent="0.25">
      <c r="A608" s="41"/>
      <c r="B608" s="42"/>
      <c r="C608" s="41"/>
      <c r="D608" s="41"/>
      <c r="E608" s="41"/>
      <c r="F608" s="41"/>
      <c r="G608" s="14" t="s">
        <v>545</v>
      </c>
      <c r="H608" s="41"/>
      <c r="I608" s="41"/>
      <c r="J608" s="41"/>
      <c r="K608" s="41"/>
      <c r="L608" s="41"/>
      <c r="M608" s="14" t="s">
        <v>557</v>
      </c>
      <c r="N608" s="15" t="s">
        <v>10</v>
      </c>
      <c r="O608" s="9">
        <v>1311.6</v>
      </c>
    </row>
    <row r="609" spans="1:15" x14ac:dyDescent="0.25">
      <c r="A609" s="41">
        <v>32</v>
      </c>
      <c r="B609" s="42" t="s">
        <v>558</v>
      </c>
      <c r="C609" s="41" t="s">
        <v>699</v>
      </c>
      <c r="D609" s="41" t="s">
        <v>559</v>
      </c>
      <c r="E609" s="41"/>
      <c r="F609" s="41" t="s">
        <v>560</v>
      </c>
      <c r="G609" s="41" t="s">
        <v>561</v>
      </c>
      <c r="H609" s="41" t="s">
        <v>562</v>
      </c>
      <c r="I609" s="70">
        <v>1</v>
      </c>
      <c r="J609" s="70">
        <v>1</v>
      </c>
      <c r="K609" s="70">
        <v>1</v>
      </c>
      <c r="L609" s="41"/>
      <c r="M609" s="41" t="s">
        <v>563</v>
      </c>
      <c r="N609" s="14" t="s">
        <v>83</v>
      </c>
      <c r="O609" s="74">
        <f>650*2*12/13</f>
        <v>1200</v>
      </c>
    </row>
    <row r="610" spans="1:15" x14ac:dyDescent="0.25">
      <c r="A610" s="41"/>
      <c r="B610" s="42"/>
      <c r="C610" s="41"/>
      <c r="D610" s="41"/>
      <c r="E610" s="41"/>
      <c r="F610" s="41"/>
      <c r="G610" s="41"/>
      <c r="H610" s="41"/>
      <c r="I610" s="41"/>
      <c r="J610" s="41"/>
      <c r="K610" s="41"/>
      <c r="L610" s="41"/>
      <c r="M610" s="41"/>
      <c r="N610" s="14" t="s">
        <v>86</v>
      </c>
      <c r="O610" s="74"/>
    </row>
    <row r="611" spans="1:15" x14ac:dyDescent="0.25">
      <c r="A611" s="41"/>
      <c r="B611" s="42"/>
      <c r="C611" s="41"/>
      <c r="D611" s="41"/>
      <c r="E611" s="41"/>
      <c r="F611" s="41"/>
      <c r="G611" s="41"/>
      <c r="H611" s="41"/>
      <c r="I611" s="41"/>
      <c r="J611" s="41"/>
      <c r="K611" s="41"/>
      <c r="L611" s="41"/>
      <c r="M611" s="41"/>
      <c r="N611" s="14" t="s">
        <v>87</v>
      </c>
      <c r="O611" s="74"/>
    </row>
    <row r="612" spans="1:15" x14ac:dyDescent="0.25">
      <c r="A612" s="41"/>
      <c r="B612" s="42"/>
      <c r="C612" s="41"/>
      <c r="D612" s="41"/>
      <c r="E612" s="41"/>
      <c r="F612" s="41"/>
      <c r="G612" s="41"/>
      <c r="H612" s="41"/>
      <c r="I612" s="41"/>
      <c r="J612" s="41"/>
      <c r="K612" s="41"/>
      <c r="L612" s="41"/>
      <c r="M612" s="41"/>
      <c r="N612" s="14" t="s">
        <v>79</v>
      </c>
      <c r="O612" s="74"/>
    </row>
    <row r="613" spans="1:15" x14ac:dyDescent="0.25">
      <c r="A613" s="41"/>
      <c r="B613" s="42"/>
      <c r="C613" s="41"/>
      <c r="D613" s="41"/>
      <c r="E613" s="41"/>
      <c r="F613" s="41"/>
      <c r="G613" s="41"/>
      <c r="H613" s="41"/>
      <c r="I613" s="41"/>
      <c r="J613" s="41"/>
      <c r="K613" s="41"/>
      <c r="L613" s="41"/>
      <c r="M613" s="41" t="s">
        <v>564</v>
      </c>
      <c r="N613" s="16" t="s">
        <v>83</v>
      </c>
      <c r="O613" s="74">
        <f>650*2*12/13</f>
        <v>1200</v>
      </c>
    </row>
    <row r="614" spans="1:15" x14ac:dyDescent="0.25">
      <c r="A614" s="41"/>
      <c r="B614" s="42"/>
      <c r="C614" s="41"/>
      <c r="D614" s="41"/>
      <c r="E614" s="41"/>
      <c r="F614" s="41"/>
      <c r="G614" s="41"/>
      <c r="H614" s="41"/>
      <c r="I614" s="41"/>
      <c r="J614" s="41"/>
      <c r="K614" s="41"/>
      <c r="L614" s="41"/>
      <c r="M614" s="41"/>
      <c r="N614" s="16" t="s">
        <v>86</v>
      </c>
      <c r="O614" s="74"/>
    </row>
    <row r="615" spans="1:15" x14ac:dyDescent="0.25">
      <c r="A615" s="41"/>
      <c r="B615" s="42"/>
      <c r="C615" s="41"/>
      <c r="D615" s="41"/>
      <c r="E615" s="41"/>
      <c r="F615" s="41"/>
      <c r="G615" s="41"/>
      <c r="H615" s="41"/>
      <c r="I615" s="41"/>
      <c r="J615" s="41"/>
      <c r="K615" s="41"/>
      <c r="L615" s="41"/>
      <c r="M615" s="41"/>
      <c r="N615" s="16" t="s">
        <v>87</v>
      </c>
      <c r="O615" s="74"/>
    </row>
    <row r="616" spans="1:15" x14ac:dyDescent="0.25">
      <c r="A616" s="41"/>
      <c r="B616" s="42"/>
      <c r="C616" s="41"/>
      <c r="D616" s="41"/>
      <c r="E616" s="41"/>
      <c r="F616" s="41"/>
      <c r="G616" s="41"/>
      <c r="H616" s="41"/>
      <c r="I616" s="41"/>
      <c r="J616" s="41"/>
      <c r="K616" s="41"/>
      <c r="L616" s="41"/>
      <c r="M616" s="41"/>
      <c r="N616" s="16" t="s">
        <v>79</v>
      </c>
      <c r="O616" s="74"/>
    </row>
    <row r="617" spans="1:15" x14ac:dyDescent="0.25">
      <c r="A617" s="41"/>
      <c r="B617" s="42"/>
      <c r="C617" s="41"/>
      <c r="D617" s="41"/>
      <c r="E617" s="41"/>
      <c r="F617" s="41"/>
      <c r="G617" s="41"/>
      <c r="H617" s="41"/>
      <c r="I617" s="41"/>
      <c r="J617" s="41"/>
      <c r="K617" s="41"/>
      <c r="L617" s="41"/>
      <c r="M617" s="41" t="s">
        <v>565</v>
      </c>
      <c r="N617" s="14" t="s">
        <v>83</v>
      </c>
      <c r="O617" s="74">
        <f>650*2*12/13</f>
        <v>1200</v>
      </c>
    </row>
    <row r="618" spans="1:15" x14ac:dyDescent="0.25">
      <c r="A618" s="41"/>
      <c r="B618" s="42"/>
      <c r="C618" s="41"/>
      <c r="D618" s="41"/>
      <c r="E618" s="41"/>
      <c r="F618" s="41"/>
      <c r="G618" s="41"/>
      <c r="H618" s="41"/>
      <c r="I618" s="41"/>
      <c r="J618" s="41"/>
      <c r="K618" s="41"/>
      <c r="L618" s="41"/>
      <c r="M618" s="41"/>
      <c r="N618" s="14" t="s">
        <v>86</v>
      </c>
      <c r="O618" s="74"/>
    </row>
    <row r="619" spans="1:15" x14ac:dyDescent="0.25">
      <c r="A619" s="41"/>
      <c r="B619" s="42"/>
      <c r="C619" s="41"/>
      <c r="D619" s="41"/>
      <c r="E619" s="41"/>
      <c r="F619" s="41"/>
      <c r="G619" s="41"/>
      <c r="H619" s="41"/>
      <c r="I619" s="41"/>
      <c r="J619" s="41"/>
      <c r="K619" s="41"/>
      <c r="L619" s="41"/>
      <c r="M619" s="41"/>
      <c r="N619" s="14" t="s">
        <v>87</v>
      </c>
      <c r="O619" s="74"/>
    </row>
    <row r="620" spans="1:15" x14ac:dyDescent="0.25">
      <c r="A620" s="41"/>
      <c r="B620" s="42"/>
      <c r="C620" s="41"/>
      <c r="D620" s="41"/>
      <c r="E620" s="41"/>
      <c r="F620" s="41"/>
      <c r="G620" s="41"/>
      <c r="H620" s="41"/>
      <c r="I620" s="41"/>
      <c r="J620" s="41"/>
      <c r="K620" s="41"/>
      <c r="L620" s="41"/>
      <c r="M620" s="41"/>
      <c r="N620" s="14" t="s">
        <v>79</v>
      </c>
      <c r="O620" s="74"/>
    </row>
    <row r="621" spans="1:15" x14ac:dyDescent="0.25">
      <c r="A621" s="41"/>
      <c r="B621" s="42"/>
      <c r="C621" s="41"/>
      <c r="D621" s="41"/>
      <c r="E621" s="41"/>
      <c r="F621" s="41"/>
      <c r="G621" s="41"/>
      <c r="H621" s="41"/>
      <c r="I621" s="41"/>
      <c r="J621" s="41"/>
      <c r="K621" s="41"/>
      <c r="L621" s="41"/>
      <c r="M621" s="41" t="s">
        <v>566</v>
      </c>
      <c r="N621" s="16" t="s">
        <v>83</v>
      </c>
      <c r="O621" s="74">
        <f>650*2*12/13</f>
        <v>1200</v>
      </c>
    </row>
    <row r="622" spans="1:15" x14ac:dyDescent="0.25">
      <c r="A622" s="41"/>
      <c r="B622" s="42"/>
      <c r="C622" s="41"/>
      <c r="D622" s="41"/>
      <c r="E622" s="41"/>
      <c r="F622" s="41"/>
      <c r="G622" s="41"/>
      <c r="H622" s="41"/>
      <c r="I622" s="41"/>
      <c r="J622" s="41"/>
      <c r="K622" s="41"/>
      <c r="L622" s="41"/>
      <c r="M622" s="41"/>
      <c r="N622" s="16" t="s">
        <v>86</v>
      </c>
      <c r="O622" s="74"/>
    </row>
    <row r="623" spans="1:15" x14ac:dyDescent="0.25">
      <c r="A623" s="41"/>
      <c r="B623" s="42"/>
      <c r="C623" s="41"/>
      <c r="D623" s="41"/>
      <c r="E623" s="41"/>
      <c r="F623" s="41"/>
      <c r="G623" s="41"/>
      <c r="H623" s="41"/>
      <c r="I623" s="41"/>
      <c r="J623" s="41"/>
      <c r="K623" s="41"/>
      <c r="L623" s="41"/>
      <c r="M623" s="41"/>
      <c r="N623" s="16" t="s">
        <v>87</v>
      </c>
      <c r="O623" s="74"/>
    </row>
    <row r="624" spans="1:15" x14ac:dyDescent="0.25">
      <c r="A624" s="41"/>
      <c r="B624" s="42"/>
      <c r="C624" s="41"/>
      <c r="D624" s="41"/>
      <c r="E624" s="41"/>
      <c r="F624" s="41"/>
      <c r="G624" s="41"/>
      <c r="H624" s="41"/>
      <c r="I624" s="41"/>
      <c r="J624" s="41"/>
      <c r="K624" s="41"/>
      <c r="L624" s="41"/>
      <c r="M624" s="41"/>
      <c r="N624" s="16" t="s">
        <v>79</v>
      </c>
      <c r="O624" s="74"/>
    </row>
    <row r="625" spans="1:15" x14ac:dyDescent="0.25">
      <c r="A625" s="41"/>
      <c r="B625" s="42"/>
      <c r="C625" s="41"/>
      <c r="D625" s="41"/>
      <c r="E625" s="41"/>
      <c r="F625" s="41"/>
      <c r="G625" s="41"/>
      <c r="H625" s="41"/>
      <c r="I625" s="41"/>
      <c r="J625" s="41"/>
      <c r="K625" s="41"/>
      <c r="L625" s="41"/>
      <c r="M625" s="41" t="s">
        <v>567</v>
      </c>
      <c r="N625" s="16" t="s">
        <v>83</v>
      </c>
      <c r="O625" s="74">
        <f>650*2*12/13</f>
        <v>1200</v>
      </c>
    </row>
    <row r="626" spans="1:15" x14ac:dyDescent="0.25">
      <c r="A626" s="41"/>
      <c r="B626" s="42"/>
      <c r="C626" s="41"/>
      <c r="D626" s="41"/>
      <c r="E626" s="41"/>
      <c r="F626" s="41"/>
      <c r="G626" s="41"/>
      <c r="H626" s="41"/>
      <c r="I626" s="41"/>
      <c r="J626" s="41"/>
      <c r="K626" s="41"/>
      <c r="L626" s="41"/>
      <c r="M626" s="41"/>
      <c r="N626" s="16" t="s">
        <v>86</v>
      </c>
      <c r="O626" s="74"/>
    </row>
    <row r="627" spans="1:15" x14ac:dyDescent="0.25">
      <c r="A627" s="41"/>
      <c r="B627" s="42"/>
      <c r="C627" s="41"/>
      <c r="D627" s="41"/>
      <c r="E627" s="41"/>
      <c r="F627" s="41"/>
      <c r="G627" s="41"/>
      <c r="H627" s="41"/>
      <c r="I627" s="41"/>
      <c r="J627" s="41"/>
      <c r="K627" s="41"/>
      <c r="L627" s="41"/>
      <c r="M627" s="41"/>
      <c r="N627" s="16" t="s">
        <v>87</v>
      </c>
      <c r="O627" s="74"/>
    </row>
    <row r="628" spans="1:15" x14ac:dyDescent="0.25">
      <c r="A628" s="41"/>
      <c r="B628" s="42"/>
      <c r="C628" s="41"/>
      <c r="D628" s="41"/>
      <c r="E628" s="41"/>
      <c r="F628" s="41"/>
      <c r="G628" s="41"/>
      <c r="H628" s="41"/>
      <c r="I628" s="41"/>
      <c r="J628" s="41"/>
      <c r="K628" s="41"/>
      <c r="L628" s="41"/>
      <c r="M628" s="41"/>
      <c r="N628" s="16" t="s">
        <v>79</v>
      </c>
      <c r="O628" s="74"/>
    </row>
    <row r="629" spans="1:15" ht="63" x14ac:dyDescent="0.25">
      <c r="A629" s="41"/>
      <c r="B629" s="42"/>
      <c r="C629" s="41" t="s">
        <v>700</v>
      </c>
      <c r="D629" s="41" t="s">
        <v>568</v>
      </c>
      <c r="E629" s="41"/>
      <c r="F629" s="41" t="s">
        <v>569</v>
      </c>
      <c r="G629" s="41" t="s">
        <v>561</v>
      </c>
      <c r="H629" s="41" t="s">
        <v>570</v>
      </c>
      <c r="I629" s="70">
        <v>1</v>
      </c>
      <c r="J629" s="41"/>
      <c r="K629" s="41"/>
      <c r="L629" s="41"/>
      <c r="M629" s="14" t="s">
        <v>571</v>
      </c>
      <c r="N629" s="14" t="s">
        <v>83</v>
      </c>
      <c r="O629" s="10">
        <f>650*2*12/13</f>
        <v>1200</v>
      </c>
    </row>
    <row r="630" spans="1:15" x14ac:dyDescent="0.25">
      <c r="A630" s="41"/>
      <c r="B630" s="42"/>
      <c r="C630" s="41"/>
      <c r="D630" s="41"/>
      <c r="E630" s="41"/>
      <c r="F630" s="41"/>
      <c r="G630" s="41"/>
      <c r="H630" s="41"/>
      <c r="I630" s="41"/>
      <c r="J630" s="41"/>
      <c r="K630" s="41"/>
      <c r="L630" s="41"/>
      <c r="M630" s="41" t="s">
        <v>572</v>
      </c>
      <c r="N630" s="14" t="s">
        <v>8</v>
      </c>
      <c r="O630" s="74">
        <f t="shared" ref="O630" si="34">650*2*12/13</f>
        <v>1200</v>
      </c>
    </row>
    <row r="631" spans="1:15" x14ac:dyDescent="0.25">
      <c r="A631" s="41"/>
      <c r="B631" s="42"/>
      <c r="C631" s="41"/>
      <c r="D631" s="41"/>
      <c r="E631" s="41"/>
      <c r="F631" s="41"/>
      <c r="G631" s="41"/>
      <c r="H631" s="41"/>
      <c r="I631" s="41"/>
      <c r="J631" s="41"/>
      <c r="K631" s="41"/>
      <c r="L631" s="41"/>
      <c r="M631" s="41"/>
      <c r="N631" s="14" t="s">
        <v>9</v>
      </c>
      <c r="O631" s="74"/>
    </row>
    <row r="632" spans="1:15" x14ac:dyDescent="0.25">
      <c r="A632" s="41"/>
      <c r="B632" s="42"/>
      <c r="C632" s="41"/>
      <c r="D632" s="41"/>
      <c r="E632" s="41"/>
      <c r="F632" s="41"/>
      <c r="G632" s="41"/>
      <c r="H632" s="41"/>
      <c r="I632" s="41"/>
      <c r="J632" s="41"/>
      <c r="K632" s="41"/>
      <c r="L632" s="41"/>
      <c r="M632" s="41"/>
      <c r="N632" s="14" t="s">
        <v>20</v>
      </c>
      <c r="O632" s="74"/>
    </row>
    <row r="633" spans="1:15" x14ac:dyDescent="0.25">
      <c r="A633" s="41"/>
      <c r="B633" s="42"/>
      <c r="C633" s="41"/>
      <c r="D633" s="41"/>
      <c r="E633" s="41"/>
      <c r="F633" s="41"/>
      <c r="G633" s="41"/>
      <c r="H633" s="41"/>
      <c r="I633" s="41"/>
      <c r="J633" s="41"/>
      <c r="K633" s="41"/>
      <c r="L633" s="41"/>
      <c r="M633" s="41"/>
      <c r="N633" s="16" t="s">
        <v>10</v>
      </c>
      <c r="O633" s="74"/>
    </row>
    <row r="634" spans="1:15" x14ac:dyDescent="0.25">
      <c r="A634" s="41"/>
      <c r="B634" s="42"/>
      <c r="C634" s="41" t="s">
        <v>701</v>
      </c>
      <c r="D634" s="41" t="s">
        <v>573</v>
      </c>
      <c r="E634" s="41"/>
      <c r="F634" s="41" t="s">
        <v>574</v>
      </c>
      <c r="G634" s="41" t="s">
        <v>561</v>
      </c>
      <c r="H634" s="41" t="s">
        <v>570</v>
      </c>
      <c r="I634" s="41"/>
      <c r="J634" s="41"/>
      <c r="K634" s="41"/>
      <c r="L634" s="41"/>
      <c r="M634" s="41" t="s">
        <v>575</v>
      </c>
      <c r="N634" s="16" t="s">
        <v>8</v>
      </c>
      <c r="O634" s="74">
        <f t="shared" ref="O634" si="35">650*2*12/13</f>
        <v>1200</v>
      </c>
    </row>
    <row r="635" spans="1:15" x14ac:dyDescent="0.25">
      <c r="A635" s="41"/>
      <c r="B635" s="42"/>
      <c r="C635" s="41"/>
      <c r="D635" s="41"/>
      <c r="E635" s="41"/>
      <c r="F635" s="41"/>
      <c r="G635" s="41"/>
      <c r="H635" s="41"/>
      <c r="I635" s="41"/>
      <c r="J635" s="41"/>
      <c r="K635" s="41"/>
      <c r="L635" s="41"/>
      <c r="M635" s="41"/>
      <c r="N635" s="16" t="s">
        <v>9</v>
      </c>
      <c r="O635" s="74"/>
    </row>
    <row r="636" spans="1:15" x14ac:dyDescent="0.25">
      <c r="A636" s="41"/>
      <c r="B636" s="42"/>
      <c r="C636" s="41"/>
      <c r="D636" s="41"/>
      <c r="E636" s="41"/>
      <c r="F636" s="41"/>
      <c r="G636" s="41"/>
      <c r="H636" s="41"/>
      <c r="I636" s="41"/>
      <c r="J636" s="41"/>
      <c r="K636" s="41"/>
      <c r="L636" s="41"/>
      <c r="M636" s="41"/>
      <c r="N636" s="16" t="s">
        <v>20</v>
      </c>
      <c r="O636" s="74"/>
    </row>
    <row r="637" spans="1:15" x14ac:dyDescent="0.25">
      <c r="A637" s="41"/>
      <c r="B637" s="42"/>
      <c r="C637" s="41"/>
      <c r="D637" s="41"/>
      <c r="E637" s="41"/>
      <c r="F637" s="41"/>
      <c r="G637" s="41"/>
      <c r="H637" s="41"/>
      <c r="I637" s="41"/>
      <c r="J637" s="41"/>
      <c r="K637" s="41"/>
      <c r="L637" s="41"/>
      <c r="M637" s="41"/>
      <c r="N637" s="14" t="s">
        <v>10</v>
      </c>
      <c r="O637" s="74"/>
    </row>
    <row r="638" spans="1:15" x14ac:dyDescent="0.25">
      <c r="A638" s="41"/>
      <c r="B638" s="42"/>
      <c r="C638" s="41"/>
      <c r="D638" s="41"/>
      <c r="E638" s="41"/>
      <c r="F638" s="41"/>
      <c r="G638" s="41"/>
      <c r="H638" s="41"/>
      <c r="I638" s="41"/>
      <c r="J638" s="41"/>
      <c r="K638" s="41"/>
      <c r="L638" s="41"/>
      <c r="M638" s="41" t="s">
        <v>576</v>
      </c>
      <c r="N638" s="14" t="s">
        <v>8</v>
      </c>
      <c r="O638" s="74">
        <f t="shared" ref="O638" si="36">650*2*12/13</f>
        <v>1200</v>
      </c>
    </row>
    <row r="639" spans="1:15" x14ac:dyDescent="0.25">
      <c r="A639" s="41"/>
      <c r="B639" s="42"/>
      <c r="C639" s="41"/>
      <c r="D639" s="41"/>
      <c r="E639" s="41"/>
      <c r="F639" s="41"/>
      <c r="G639" s="41"/>
      <c r="H639" s="41"/>
      <c r="I639" s="41"/>
      <c r="J639" s="41"/>
      <c r="K639" s="41"/>
      <c r="L639" s="41"/>
      <c r="M639" s="41"/>
      <c r="N639" s="14" t="s">
        <v>9</v>
      </c>
      <c r="O639" s="74"/>
    </row>
    <row r="640" spans="1:15" x14ac:dyDescent="0.25">
      <c r="A640" s="41"/>
      <c r="B640" s="42"/>
      <c r="C640" s="41"/>
      <c r="D640" s="41"/>
      <c r="E640" s="41"/>
      <c r="F640" s="41"/>
      <c r="G640" s="41"/>
      <c r="H640" s="41"/>
      <c r="I640" s="41"/>
      <c r="J640" s="41"/>
      <c r="K640" s="41"/>
      <c r="L640" s="41"/>
      <c r="M640" s="41"/>
      <c r="N640" s="14" t="s">
        <v>20</v>
      </c>
      <c r="O640" s="74"/>
    </row>
    <row r="641" spans="1:15" x14ac:dyDescent="0.25">
      <c r="A641" s="41"/>
      <c r="B641" s="42"/>
      <c r="C641" s="41"/>
      <c r="D641" s="41"/>
      <c r="E641" s="41"/>
      <c r="F641" s="41"/>
      <c r="G641" s="41"/>
      <c r="H641" s="41"/>
      <c r="I641" s="41"/>
      <c r="J641" s="41"/>
      <c r="K641" s="41"/>
      <c r="L641" s="41"/>
      <c r="M641" s="41"/>
      <c r="N641" s="16" t="s">
        <v>10</v>
      </c>
      <c r="O641" s="74"/>
    </row>
    <row r="642" spans="1:15" x14ac:dyDescent="0.25">
      <c r="A642" s="41"/>
      <c r="B642" s="42"/>
      <c r="C642" s="41" t="s">
        <v>702</v>
      </c>
      <c r="D642" s="41" t="s">
        <v>577</v>
      </c>
      <c r="E642" s="41"/>
      <c r="F642" s="41"/>
      <c r="G642" s="41" t="s">
        <v>561</v>
      </c>
      <c r="H642" s="41"/>
      <c r="I642" s="41"/>
      <c r="J642" s="41"/>
      <c r="K642" s="41"/>
      <c r="L642" s="41"/>
      <c r="M642" s="41" t="s">
        <v>578</v>
      </c>
      <c r="N642" s="16" t="s">
        <v>8</v>
      </c>
      <c r="O642" s="74">
        <f t="shared" ref="O642" si="37">650*2*12/13</f>
        <v>1200</v>
      </c>
    </row>
    <row r="643" spans="1:15" x14ac:dyDescent="0.25">
      <c r="A643" s="41"/>
      <c r="B643" s="42"/>
      <c r="C643" s="41"/>
      <c r="D643" s="41"/>
      <c r="E643" s="41"/>
      <c r="F643" s="41"/>
      <c r="G643" s="41"/>
      <c r="H643" s="41"/>
      <c r="I643" s="41"/>
      <c r="J643" s="41"/>
      <c r="K643" s="41"/>
      <c r="L643" s="41"/>
      <c r="M643" s="41"/>
      <c r="N643" s="16" t="s">
        <v>9</v>
      </c>
      <c r="O643" s="74"/>
    </row>
    <row r="644" spans="1:15" x14ac:dyDescent="0.25">
      <c r="A644" s="41"/>
      <c r="B644" s="42"/>
      <c r="C644" s="41"/>
      <c r="D644" s="41"/>
      <c r="E644" s="41"/>
      <c r="F644" s="41"/>
      <c r="G644" s="41"/>
      <c r="H644" s="41"/>
      <c r="I644" s="41"/>
      <c r="J644" s="41"/>
      <c r="K644" s="41"/>
      <c r="L644" s="41"/>
      <c r="M644" s="41"/>
      <c r="N644" s="16" t="s">
        <v>20</v>
      </c>
      <c r="O644" s="74"/>
    </row>
    <row r="645" spans="1:15" x14ac:dyDescent="0.25">
      <c r="A645" s="41"/>
      <c r="B645" s="42"/>
      <c r="C645" s="41"/>
      <c r="D645" s="41"/>
      <c r="E645" s="41"/>
      <c r="F645" s="41"/>
      <c r="G645" s="41"/>
      <c r="H645" s="41"/>
      <c r="I645" s="41"/>
      <c r="J645" s="41"/>
      <c r="K645" s="41"/>
      <c r="L645" s="41"/>
      <c r="M645" s="41"/>
      <c r="N645" s="14" t="s">
        <v>10</v>
      </c>
      <c r="O645" s="74"/>
    </row>
    <row r="646" spans="1:15" x14ac:dyDescent="0.25">
      <c r="A646" s="41"/>
      <c r="B646" s="42"/>
      <c r="C646" s="41" t="s">
        <v>703</v>
      </c>
      <c r="D646" s="41" t="s">
        <v>579</v>
      </c>
      <c r="E646" s="41"/>
      <c r="F646" s="41"/>
      <c r="G646" s="41" t="s">
        <v>561</v>
      </c>
      <c r="H646" s="41"/>
      <c r="I646" s="41"/>
      <c r="J646" s="41"/>
      <c r="K646" s="41"/>
      <c r="L646" s="41"/>
      <c r="M646" s="41" t="s">
        <v>580</v>
      </c>
      <c r="N646" s="14" t="s">
        <v>8</v>
      </c>
      <c r="O646" s="74">
        <f t="shared" ref="O646" si="38">650*2*12/13</f>
        <v>1200</v>
      </c>
    </row>
    <row r="647" spans="1:15" x14ac:dyDescent="0.25">
      <c r="A647" s="41"/>
      <c r="B647" s="42"/>
      <c r="C647" s="41"/>
      <c r="D647" s="41"/>
      <c r="E647" s="41"/>
      <c r="F647" s="41"/>
      <c r="G647" s="41"/>
      <c r="H647" s="41"/>
      <c r="I647" s="41"/>
      <c r="J647" s="41"/>
      <c r="K647" s="41"/>
      <c r="L647" s="41"/>
      <c r="M647" s="41"/>
      <c r="N647" s="14" t="s">
        <v>9</v>
      </c>
      <c r="O647" s="74"/>
    </row>
    <row r="648" spans="1:15" x14ac:dyDescent="0.25">
      <c r="A648" s="41"/>
      <c r="B648" s="42"/>
      <c r="C648" s="41"/>
      <c r="D648" s="41"/>
      <c r="E648" s="41"/>
      <c r="F648" s="41"/>
      <c r="G648" s="41"/>
      <c r="H648" s="41"/>
      <c r="I648" s="41"/>
      <c r="J648" s="41"/>
      <c r="K648" s="41"/>
      <c r="L648" s="41"/>
      <c r="M648" s="41"/>
      <c r="N648" s="14" t="s">
        <v>20</v>
      </c>
      <c r="O648" s="74"/>
    </row>
    <row r="649" spans="1:15" x14ac:dyDescent="0.25">
      <c r="A649" s="41"/>
      <c r="B649" s="42"/>
      <c r="C649" s="41"/>
      <c r="D649" s="41"/>
      <c r="E649" s="41"/>
      <c r="F649" s="41"/>
      <c r="G649" s="41"/>
      <c r="H649" s="41"/>
      <c r="I649" s="41"/>
      <c r="J649" s="41"/>
      <c r="K649" s="41"/>
      <c r="L649" s="41"/>
      <c r="M649" s="41"/>
      <c r="N649" s="16" t="s">
        <v>10</v>
      </c>
      <c r="O649" s="74"/>
    </row>
    <row r="650" spans="1:15" x14ac:dyDescent="0.25">
      <c r="A650" s="41"/>
      <c r="B650" s="42"/>
      <c r="C650" s="41" t="s">
        <v>704</v>
      </c>
      <c r="D650" s="41" t="s">
        <v>581</v>
      </c>
      <c r="E650" s="41"/>
      <c r="F650" s="41"/>
      <c r="G650" s="41" t="s">
        <v>561</v>
      </c>
      <c r="H650" s="41"/>
      <c r="I650" s="41"/>
      <c r="J650" s="41"/>
      <c r="K650" s="41"/>
      <c r="L650" s="41"/>
      <c r="M650" s="41" t="s">
        <v>582</v>
      </c>
      <c r="N650" s="16" t="s">
        <v>8</v>
      </c>
      <c r="O650" s="74">
        <f t="shared" ref="O650" si="39">650*2*12/13</f>
        <v>1200</v>
      </c>
    </row>
    <row r="651" spans="1:15" x14ac:dyDescent="0.25">
      <c r="A651" s="41"/>
      <c r="B651" s="42"/>
      <c r="C651" s="41"/>
      <c r="D651" s="41"/>
      <c r="E651" s="41"/>
      <c r="F651" s="41"/>
      <c r="G651" s="41"/>
      <c r="H651" s="41"/>
      <c r="I651" s="41"/>
      <c r="J651" s="41"/>
      <c r="K651" s="41"/>
      <c r="L651" s="41"/>
      <c r="M651" s="41"/>
      <c r="N651" s="16" t="s">
        <v>9</v>
      </c>
      <c r="O651" s="74"/>
    </row>
    <row r="652" spans="1:15" x14ac:dyDescent="0.25">
      <c r="A652" s="41"/>
      <c r="B652" s="42"/>
      <c r="C652" s="41"/>
      <c r="D652" s="41"/>
      <c r="E652" s="41"/>
      <c r="F652" s="41"/>
      <c r="G652" s="41"/>
      <c r="H652" s="41"/>
      <c r="I652" s="41"/>
      <c r="J652" s="41"/>
      <c r="K652" s="41"/>
      <c r="L652" s="41"/>
      <c r="M652" s="41"/>
      <c r="N652" s="16" t="s">
        <v>20</v>
      </c>
      <c r="O652" s="74"/>
    </row>
    <row r="653" spans="1:15" x14ac:dyDescent="0.25">
      <c r="A653" s="41"/>
      <c r="B653" s="42"/>
      <c r="C653" s="41"/>
      <c r="D653" s="41"/>
      <c r="E653" s="41"/>
      <c r="F653" s="41"/>
      <c r="G653" s="41"/>
      <c r="H653" s="41"/>
      <c r="I653" s="41"/>
      <c r="J653" s="41"/>
      <c r="K653" s="41"/>
      <c r="L653" s="41"/>
      <c r="M653" s="41"/>
      <c r="N653" s="14" t="s">
        <v>10</v>
      </c>
      <c r="O653" s="74"/>
    </row>
    <row r="654" spans="1:15" x14ac:dyDescent="0.25">
      <c r="A654" s="41"/>
      <c r="B654" s="42"/>
      <c r="C654" s="41" t="s">
        <v>705</v>
      </c>
      <c r="D654" s="41" t="s">
        <v>583</v>
      </c>
      <c r="E654" s="41"/>
      <c r="F654" s="41"/>
      <c r="G654" s="41" t="s">
        <v>561</v>
      </c>
      <c r="H654" s="41"/>
      <c r="I654" s="41"/>
      <c r="J654" s="41"/>
      <c r="K654" s="41"/>
      <c r="L654" s="41"/>
      <c r="M654" s="41" t="s">
        <v>584</v>
      </c>
      <c r="N654" s="14" t="s">
        <v>8</v>
      </c>
      <c r="O654" s="74">
        <f t="shared" ref="O654" si="40">650*2*12/13</f>
        <v>1200</v>
      </c>
    </row>
    <row r="655" spans="1:15" x14ac:dyDescent="0.25">
      <c r="A655" s="41"/>
      <c r="B655" s="42"/>
      <c r="C655" s="41"/>
      <c r="D655" s="41"/>
      <c r="E655" s="41"/>
      <c r="F655" s="41"/>
      <c r="G655" s="41"/>
      <c r="H655" s="41"/>
      <c r="I655" s="41"/>
      <c r="J655" s="41"/>
      <c r="K655" s="41"/>
      <c r="L655" s="41"/>
      <c r="M655" s="41"/>
      <c r="N655" s="14" t="s">
        <v>9</v>
      </c>
      <c r="O655" s="74"/>
    </row>
    <row r="656" spans="1:15" x14ac:dyDescent="0.25">
      <c r="A656" s="41"/>
      <c r="B656" s="42"/>
      <c r="C656" s="41"/>
      <c r="D656" s="41"/>
      <c r="E656" s="41"/>
      <c r="F656" s="41"/>
      <c r="G656" s="41"/>
      <c r="H656" s="41"/>
      <c r="I656" s="41"/>
      <c r="J656" s="41"/>
      <c r="K656" s="41"/>
      <c r="L656" s="41"/>
      <c r="M656" s="41"/>
      <c r="N656" s="14" t="s">
        <v>20</v>
      </c>
      <c r="O656" s="74"/>
    </row>
    <row r="657" spans="1:15" x14ac:dyDescent="0.25">
      <c r="A657" s="41"/>
      <c r="B657" s="42"/>
      <c r="C657" s="41"/>
      <c r="D657" s="41"/>
      <c r="E657" s="41"/>
      <c r="F657" s="41"/>
      <c r="G657" s="41"/>
      <c r="H657" s="41"/>
      <c r="I657" s="41"/>
      <c r="J657" s="41"/>
      <c r="K657" s="41"/>
      <c r="L657" s="41"/>
      <c r="M657" s="41"/>
      <c r="N657" s="16" t="s">
        <v>20</v>
      </c>
      <c r="O657" s="74"/>
    </row>
    <row r="658" spans="1:15" ht="31.5" customHeight="1" x14ac:dyDescent="0.25">
      <c r="A658" s="43">
        <v>33</v>
      </c>
      <c r="B658" s="42" t="s">
        <v>585</v>
      </c>
      <c r="C658" s="54" t="s">
        <v>706</v>
      </c>
      <c r="D658" s="53" t="s">
        <v>586</v>
      </c>
      <c r="E658" s="54"/>
      <c r="F658" s="53" t="s">
        <v>587</v>
      </c>
      <c r="G658" s="53" t="s">
        <v>588</v>
      </c>
      <c r="H658" s="53" t="s">
        <v>589</v>
      </c>
      <c r="I658" s="54">
        <v>20</v>
      </c>
      <c r="J658" s="54">
        <v>20</v>
      </c>
      <c r="K658" s="54">
        <v>20</v>
      </c>
      <c r="L658" s="53">
        <v>20</v>
      </c>
      <c r="M658" s="14" t="s">
        <v>590</v>
      </c>
      <c r="N658" s="15" t="s">
        <v>83</v>
      </c>
      <c r="O658" s="7">
        <f>650*1*12/33</f>
        <v>236.36363636363637</v>
      </c>
    </row>
    <row r="659" spans="1:15" ht="157.5" x14ac:dyDescent="0.25">
      <c r="A659" s="43"/>
      <c r="B659" s="42"/>
      <c r="C659" s="54"/>
      <c r="D659" s="53"/>
      <c r="E659" s="54"/>
      <c r="F659" s="53"/>
      <c r="G659" s="53"/>
      <c r="H659" s="53"/>
      <c r="I659" s="54"/>
      <c r="J659" s="54"/>
      <c r="K659" s="54"/>
      <c r="L659" s="53"/>
      <c r="M659" s="14" t="s">
        <v>591</v>
      </c>
      <c r="N659" s="15" t="s">
        <v>83</v>
      </c>
      <c r="O659" s="7">
        <f>650*1*12/33</f>
        <v>236.36363636363637</v>
      </c>
    </row>
    <row r="660" spans="1:15" ht="63" x14ac:dyDescent="0.25">
      <c r="A660" s="43"/>
      <c r="B660" s="42"/>
      <c r="C660" s="54"/>
      <c r="D660" s="53"/>
      <c r="E660" s="54"/>
      <c r="F660" s="53"/>
      <c r="G660" s="53"/>
      <c r="H660" s="53"/>
      <c r="I660" s="54"/>
      <c r="J660" s="54"/>
      <c r="K660" s="54"/>
      <c r="L660" s="53"/>
      <c r="M660" s="14" t="s">
        <v>592</v>
      </c>
      <c r="N660" s="15" t="s">
        <v>83</v>
      </c>
      <c r="O660" s="10">
        <f>650*1*12/33</f>
        <v>236.36363636363637</v>
      </c>
    </row>
    <row r="661" spans="1:15" ht="47.25" x14ac:dyDescent="0.25">
      <c r="A661" s="43"/>
      <c r="B661" s="42"/>
      <c r="C661" s="54"/>
      <c r="D661" s="53"/>
      <c r="E661" s="54"/>
      <c r="F661" s="53"/>
      <c r="G661" s="53"/>
      <c r="H661" s="53"/>
      <c r="I661" s="54"/>
      <c r="J661" s="54"/>
      <c r="K661" s="54"/>
      <c r="L661" s="53"/>
      <c r="M661" s="14" t="s">
        <v>593</v>
      </c>
      <c r="N661" s="15" t="s">
        <v>83</v>
      </c>
      <c r="O661" s="10">
        <v>1000</v>
      </c>
    </row>
    <row r="662" spans="1:15" ht="47.25" x14ac:dyDescent="0.25">
      <c r="A662" s="43"/>
      <c r="B662" s="42"/>
      <c r="C662" s="54"/>
      <c r="D662" s="53"/>
      <c r="E662" s="54"/>
      <c r="F662" s="53"/>
      <c r="G662" s="53"/>
      <c r="H662" s="53"/>
      <c r="I662" s="54"/>
      <c r="J662" s="54"/>
      <c r="K662" s="54"/>
      <c r="L662" s="53"/>
      <c r="M662" s="14" t="s">
        <v>594</v>
      </c>
      <c r="N662" s="15" t="s">
        <v>83</v>
      </c>
      <c r="O662" s="7">
        <v>400</v>
      </c>
    </row>
    <row r="663" spans="1:15" ht="63" x14ac:dyDescent="0.25">
      <c r="A663" s="43"/>
      <c r="B663" s="42"/>
      <c r="C663" s="54"/>
      <c r="D663" s="53"/>
      <c r="E663" s="54"/>
      <c r="F663" s="53"/>
      <c r="G663" s="53"/>
      <c r="H663" s="53"/>
      <c r="I663" s="54"/>
      <c r="J663" s="54"/>
      <c r="K663" s="54"/>
      <c r="L663" s="53"/>
      <c r="M663" s="14" t="s">
        <v>595</v>
      </c>
      <c r="N663" s="15" t="s">
        <v>87</v>
      </c>
      <c r="O663" s="7">
        <f>650*1*12</f>
        <v>7800</v>
      </c>
    </row>
    <row r="664" spans="1:15" ht="63" x14ac:dyDescent="0.25">
      <c r="A664" s="43"/>
      <c r="B664" s="42"/>
      <c r="C664" s="54"/>
      <c r="D664" s="53"/>
      <c r="E664" s="54"/>
      <c r="F664" s="53"/>
      <c r="G664" s="53"/>
      <c r="H664" s="53"/>
      <c r="I664" s="54"/>
      <c r="J664" s="54"/>
      <c r="K664" s="54"/>
      <c r="L664" s="53"/>
      <c r="M664" s="14" t="s">
        <v>596</v>
      </c>
      <c r="N664" s="15" t="s">
        <v>87</v>
      </c>
      <c r="O664" s="10">
        <v>600</v>
      </c>
    </row>
    <row r="665" spans="1:15" ht="63" x14ac:dyDescent="0.25">
      <c r="A665" s="43"/>
      <c r="B665" s="42"/>
      <c r="C665" s="54"/>
      <c r="D665" s="53"/>
      <c r="E665" s="54"/>
      <c r="F665" s="53"/>
      <c r="G665" s="53"/>
      <c r="H665" s="53"/>
      <c r="I665" s="54"/>
      <c r="J665" s="54"/>
      <c r="K665" s="54"/>
      <c r="L665" s="53"/>
      <c r="M665" s="14" t="s">
        <v>597</v>
      </c>
      <c r="N665" s="15" t="s">
        <v>87</v>
      </c>
      <c r="O665" s="7">
        <v>600</v>
      </c>
    </row>
    <row r="666" spans="1:15" x14ac:dyDescent="0.25">
      <c r="A666" s="43"/>
      <c r="B666" s="42"/>
      <c r="C666" s="54"/>
      <c r="D666" s="53"/>
      <c r="E666" s="54"/>
      <c r="F666" s="53"/>
      <c r="G666" s="53"/>
      <c r="H666" s="53"/>
      <c r="I666" s="54"/>
      <c r="J666" s="54"/>
      <c r="K666" s="54"/>
      <c r="L666" s="53"/>
      <c r="M666" s="41" t="s">
        <v>598</v>
      </c>
      <c r="N666" s="15" t="s">
        <v>87</v>
      </c>
      <c r="O666" s="7" t="s">
        <v>599</v>
      </c>
    </row>
    <row r="667" spans="1:15" x14ac:dyDescent="0.25">
      <c r="A667" s="43"/>
      <c r="B667" s="42"/>
      <c r="C667" s="54"/>
      <c r="D667" s="53"/>
      <c r="E667" s="54"/>
      <c r="F667" s="53"/>
      <c r="G667" s="53"/>
      <c r="H667" s="53"/>
      <c r="I667" s="54"/>
      <c r="J667" s="54"/>
      <c r="K667" s="54"/>
      <c r="L667" s="53"/>
      <c r="M667" s="41"/>
      <c r="N667" s="15" t="s">
        <v>87</v>
      </c>
      <c r="O667" s="7" t="s">
        <v>599</v>
      </c>
    </row>
    <row r="668" spans="1:15" ht="47.25" x14ac:dyDescent="0.25">
      <c r="A668" s="43"/>
      <c r="B668" s="42"/>
      <c r="C668" s="54"/>
      <c r="D668" s="53"/>
      <c r="E668" s="54"/>
      <c r="F668" s="53"/>
      <c r="G668" s="53"/>
      <c r="H668" s="53"/>
      <c r="I668" s="54"/>
      <c r="J668" s="54"/>
      <c r="K668" s="54"/>
      <c r="L668" s="53"/>
      <c r="M668" s="14" t="s">
        <v>600</v>
      </c>
      <c r="N668" s="15" t="s">
        <v>87</v>
      </c>
      <c r="O668" s="7">
        <v>400</v>
      </c>
    </row>
    <row r="669" spans="1:15" ht="94.5" x14ac:dyDescent="0.25">
      <c r="A669" s="43"/>
      <c r="B669" s="42"/>
      <c r="C669" s="54"/>
      <c r="D669" s="53"/>
      <c r="E669" s="54"/>
      <c r="F669" s="53"/>
      <c r="G669" s="53"/>
      <c r="H669" s="53"/>
      <c r="I669" s="54"/>
      <c r="J669" s="54"/>
      <c r="K669" s="54"/>
      <c r="L669" s="53"/>
      <c r="M669" s="14" t="s">
        <v>601</v>
      </c>
      <c r="N669" s="15" t="s">
        <v>83</v>
      </c>
      <c r="O669" s="7">
        <v>300</v>
      </c>
    </row>
    <row r="670" spans="1:15" ht="63" x14ac:dyDescent="0.25">
      <c r="A670" s="43"/>
      <c r="B670" s="42"/>
      <c r="C670" s="54"/>
      <c r="D670" s="53"/>
      <c r="E670" s="54"/>
      <c r="F670" s="53"/>
      <c r="G670" s="53"/>
      <c r="H670" s="53"/>
      <c r="I670" s="54"/>
      <c r="J670" s="54"/>
      <c r="K670" s="54"/>
      <c r="L670" s="53"/>
      <c r="M670" s="14" t="s">
        <v>602</v>
      </c>
      <c r="N670" s="15" t="s">
        <v>83</v>
      </c>
      <c r="O670" s="7">
        <v>300</v>
      </c>
    </row>
    <row r="671" spans="1:15" ht="47.25" x14ac:dyDescent="0.25">
      <c r="A671" s="43"/>
      <c r="B671" s="42"/>
      <c r="C671" s="54"/>
      <c r="D671" s="53"/>
      <c r="E671" s="54"/>
      <c r="F671" s="53"/>
      <c r="G671" s="53"/>
      <c r="H671" s="53"/>
      <c r="I671" s="54"/>
      <c r="J671" s="54"/>
      <c r="K671" s="54"/>
      <c r="L671" s="53"/>
      <c r="M671" s="14" t="s">
        <v>603</v>
      </c>
      <c r="N671" s="15" t="s">
        <v>86</v>
      </c>
      <c r="O671" s="7">
        <v>100</v>
      </c>
    </row>
    <row r="672" spans="1:15" ht="63" x14ac:dyDescent="0.25">
      <c r="A672" s="43"/>
      <c r="B672" s="42"/>
      <c r="C672" s="54"/>
      <c r="D672" s="53"/>
      <c r="E672" s="54"/>
      <c r="F672" s="53"/>
      <c r="G672" s="53"/>
      <c r="H672" s="53"/>
      <c r="I672" s="54"/>
      <c r="J672" s="54"/>
      <c r="K672" s="54"/>
      <c r="L672" s="53"/>
      <c r="M672" s="14" t="s">
        <v>604</v>
      </c>
      <c r="N672" s="15" t="s">
        <v>86</v>
      </c>
      <c r="O672" s="7">
        <v>100</v>
      </c>
    </row>
    <row r="673" spans="1:15" ht="47.25" x14ac:dyDescent="0.25">
      <c r="A673" s="43"/>
      <c r="B673" s="42"/>
      <c r="C673" s="54"/>
      <c r="D673" s="53"/>
      <c r="E673" s="54"/>
      <c r="F673" s="53"/>
      <c r="G673" s="53"/>
      <c r="H673" s="53"/>
      <c r="I673" s="54"/>
      <c r="J673" s="54"/>
      <c r="K673" s="54"/>
      <c r="L673" s="53"/>
      <c r="M673" s="14" t="s">
        <v>605</v>
      </c>
      <c r="N673" s="15" t="s">
        <v>86</v>
      </c>
      <c r="O673" s="7">
        <v>80</v>
      </c>
    </row>
    <row r="674" spans="1:15" ht="47.25" x14ac:dyDescent="0.25">
      <c r="A674" s="43"/>
      <c r="B674" s="42"/>
      <c r="C674" s="54"/>
      <c r="D674" s="53"/>
      <c r="E674" s="54"/>
      <c r="F674" s="53"/>
      <c r="G674" s="53"/>
      <c r="H674" s="53"/>
      <c r="I674" s="54"/>
      <c r="J674" s="54"/>
      <c r="K674" s="54"/>
      <c r="L674" s="53"/>
      <c r="M674" s="14" t="s">
        <v>606</v>
      </c>
      <c r="N674" s="15" t="s">
        <v>86</v>
      </c>
      <c r="O674" s="7">
        <v>150</v>
      </c>
    </row>
    <row r="675" spans="1:15" ht="47.25" x14ac:dyDescent="0.25">
      <c r="A675" s="43"/>
      <c r="B675" s="42"/>
      <c r="C675" s="54"/>
      <c r="D675" s="53"/>
      <c r="E675" s="54"/>
      <c r="F675" s="53"/>
      <c r="G675" s="53"/>
      <c r="H675" s="53"/>
      <c r="I675" s="54"/>
      <c r="J675" s="54"/>
      <c r="K675" s="54"/>
      <c r="L675" s="53"/>
      <c r="M675" s="14" t="s">
        <v>607</v>
      </c>
      <c r="N675" s="15" t="s">
        <v>86</v>
      </c>
      <c r="O675" s="7">
        <v>150</v>
      </c>
    </row>
    <row r="676" spans="1:15" ht="31.5" x14ac:dyDescent="0.25">
      <c r="A676" s="43"/>
      <c r="B676" s="42"/>
      <c r="C676" s="54"/>
      <c r="D676" s="53"/>
      <c r="E676" s="54"/>
      <c r="F676" s="53"/>
      <c r="G676" s="53"/>
      <c r="H676" s="53"/>
      <c r="I676" s="54"/>
      <c r="J676" s="54"/>
      <c r="K676" s="54"/>
      <c r="L676" s="53"/>
      <c r="M676" s="14" t="s">
        <v>608</v>
      </c>
      <c r="N676" s="15" t="s">
        <v>86</v>
      </c>
      <c r="O676" s="7">
        <v>100</v>
      </c>
    </row>
    <row r="677" spans="1:15" ht="63" x14ac:dyDescent="0.25">
      <c r="A677" s="43"/>
      <c r="B677" s="42"/>
      <c r="C677" s="54"/>
      <c r="D677" s="53"/>
      <c r="E677" s="54"/>
      <c r="F677" s="53"/>
      <c r="G677" s="53"/>
      <c r="H677" s="53"/>
      <c r="I677" s="54"/>
      <c r="J677" s="54"/>
      <c r="K677" s="54"/>
      <c r="L677" s="53"/>
      <c r="M677" s="14" t="s">
        <v>609</v>
      </c>
      <c r="N677" s="15" t="s">
        <v>86</v>
      </c>
      <c r="O677" s="7">
        <v>400</v>
      </c>
    </row>
    <row r="678" spans="1:15" ht="31.5" x14ac:dyDescent="0.25">
      <c r="A678" s="43"/>
      <c r="B678" s="42"/>
      <c r="C678" s="54"/>
      <c r="D678" s="53"/>
      <c r="E678" s="54"/>
      <c r="F678" s="53"/>
      <c r="G678" s="53"/>
      <c r="H678" s="53"/>
      <c r="I678" s="54"/>
      <c r="J678" s="54"/>
      <c r="K678" s="54"/>
      <c r="L678" s="53"/>
      <c r="M678" s="14" t="s">
        <v>610</v>
      </c>
      <c r="N678" s="15" t="s">
        <v>86</v>
      </c>
      <c r="O678" s="7">
        <v>40</v>
      </c>
    </row>
    <row r="679" spans="1:15" ht="63" x14ac:dyDescent="0.25">
      <c r="A679" s="43"/>
      <c r="B679" s="42"/>
      <c r="C679" s="54"/>
      <c r="D679" s="53"/>
      <c r="E679" s="54"/>
      <c r="F679" s="53"/>
      <c r="G679" s="53"/>
      <c r="H679" s="53"/>
      <c r="I679" s="54"/>
      <c r="J679" s="54"/>
      <c r="K679" s="54"/>
      <c r="L679" s="53"/>
      <c r="M679" s="14" t="s">
        <v>611</v>
      </c>
      <c r="N679" s="15" t="s">
        <v>86</v>
      </c>
      <c r="O679" s="7">
        <v>980</v>
      </c>
    </row>
    <row r="680" spans="1:15" ht="78.75" x14ac:dyDescent="0.25">
      <c r="A680" s="43"/>
      <c r="B680" s="42"/>
      <c r="C680" s="54"/>
      <c r="D680" s="53"/>
      <c r="E680" s="54"/>
      <c r="F680" s="53"/>
      <c r="G680" s="53"/>
      <c r="H680" s="53"/>
      <c r="I680" s="54"/>
      <c r="J680" s="54"/>
      <c r="K680" s="54"/>
      <c r="L680" s="53"/>
      <c r="M680" s="14" t="s">
        <v>612</v>
      </c>
      <c r="N680" s="15" t="s">
        <v>86</v>
      </c>
      <c r="O680" s="7">
        <v>5600</v>
      </c>
    </row>
    <row r="681" spans="1:15" ht="63" x14ac:dyDescent="0.25">
      <c r="A681" s="43"/>
      <c r="B681" s="42"/>
      <c r="C681" s="54"/>
      <c r="D681" s="53"/>
      <c r="E681" s="54"/>
      <c r="F681" s="53"/>
      <c r="G681" s="53"/>
      <c r="H681" s="53"/>
      <c r="I681" s="54"/>
      <c r="J681" s="54"/>
      <c r="K681" s="54"/>
      <c r="L681" s="53"/>
      <c r="M681" s="14" t="s">
        <v>613</v>
      </c>
      <c r="N681" s="15" t="s">
        <v>83</v>
      </c>
      <c r="O681" s="7">
        <v>20000</v>
      </c>
    </row>
    <row r="682" spans="1:15" ht="78.75" x14ac:dyDescent="0.25">
      <c r="A682" s="43"/>
      <c r="B682" s="42"/>
      <c r="C682" s="54"/>
      <c r="D682" s="53"/>
      <c r="E682" s="54"/>
      <c r="F682" s="53"/>
      <c r="G682" s="53"/>
      <c r="H682" s="53"/>
      <c r="I682" s="54"/>
      <c r="J682" s="54"/>
      <c r="K682" s="54"/>
      <c r="L682" s="53"/>
      <c r="M682" s="14" t="s">
        <v>614</v>
      </c>
      <c r="N682" s="15" t="s">
        <v>83</v>
      </c>
      <c r="O682" s="7">
        <v>8000</v>
      </c>
    </row>
    <row r="683" spans="1:15" ht="47.25" x14ac:dyDescent="0.25">
      <c r="A683" s="43"/>
      <c r="B683" s="42"/>
      <c r="C683" s="54"/>
      <c r="D683" s="53"/>
      <c r="E683" s="54"/>
      <c r="F683" s="53"/>
      <c r="G683" s="53"/>
      <c r="H683" s="53"/>
      <c r="I683" s="54"/>
      <c r="J683" s="54"/>
      <c r="K683" s="54"/>
      <c r="L683" s="53"/>
      <c r="M683" s="14" t="s">
        <v>615</v>
      </c>
      <c r="N683" s="15" t="s">
        <v>86</v>
      </c>
      <c r="O683" s="7">
        <v>16000</v>
      </c>
    </row>
    <row r="684" spans="1:15" ht="31.5" x14ac:dyDescent="0.25">
      <c r="A684" s="43"/>
      <c r="B684" s="42"/>
      <c r="C684" s="54"/>
      <c r="D684" s="53"/>
      <c r="E684" s="54"/>
      <c r="F684" s="53"/>
      <c r="G684" s="53"/>
      <c r="H684" s="53"/>
      <c r="I684" s="54"/>
      <c r="J684" s="54"/>
      <c r="K684" s="54"/>
      <c r="L684" s="53"/>
      <c r="M684" s="14" t="s">
        <v>616</v>
      </c>
      <c r="N684" s="15" t="s">
        <v>86</v>
      </c>
      <c r="O684" s="7">
        <v>9000</v>
      </c>
    </row>
    <row r="685" spans="1:15" ht="47.25" x14ac:dyDescent="0.25">
      <c r="A685" s="43"/>
      <c r="B685" s="42"/>
      <c r="C685" s="54"/>
      <c r="D685" s="53"/>
      <c r="E685" s="54"/>
      <c r="F685" s="53"/>
      <c r="G685" s="53"/>
      <c r="H685" s="53"/>
      <c r="I685" s="54"/>
      <c r="J685" s="54"/>
      <c r="K685" s="54"/>
      <c r="L685" s="53"/>
      <c r="M685" s="14" t="s">
        <v>617</v>
      </c>
      <c r="N685" s="15" t="s">
        <v>86</v>
      </c>
      <c r="O685" s="7">
        <v>5000</v>
      </c>
    </row>
    <row r="686" spans="1:15" ht="47.25" x14ac:dyDescent="0.25">
      <c r="A686" s="43"/>
      <c r="B686" s="42"/>
      <c r="C686" s="54"/>
      <c r="D686" s="53"/>
      <c r="E686" s="54"/>
      <c r="F686" s="53"/>
      <c r="G686" s="53"/>
      <c r="H686" s="53"/>
      <c r="I686" s="54"/>
      <c r="J686" s="54"/>
      <c r="K686" s="54"/>
      <c r="L686" s="53"/>
      <c r="M686" s="14" t="s">
        <v>618</v>
      </c>
      <c r="N686" s="15" t="s">
        <v>86</v>
      </c>
      <c r="O686" s="7">
        <v>2520</v>
      </c>
    </row>
    <row r="687" spans="1:15" ht="63" x14ac:dyDescent="0.25">
      <c r="A687" s="43"/>
      <c r="B687" s="42"/>
      <c r="C687" s="54"/>
      <c r="D687" s="53"/>
      <c r="E687" s="54"/>
      <c r="F687" s="53"/>
      <c r="G687" s="53"/>
      <c r="H687" s="53"/>
      <c r="I687" s="54"/>
      <c r="J687" s="54"/>
      <c r="K687" s="54"/>
      <c r="L687" s="53"/>
      <c r="M687" s="14" t="s">
        <v>619</v>
      </c>
      <c r="N687" s="15" t="s">
        <v>86</v>
      </c>
      <c r="O687" s="7" t="s">
        <v>620</v>
      </c>
    </row>
    <row r="688" spans="1:15" ht="47.25" x14ac:dyDescent="0.25">
      <c r="A688" s="43"/>
      <c r="B688" s="42"/>
      <c r="C688" s="54"/>
      <c r="D688" s="53"/>
      <c r="E688" s="54"/>
      <c r="F688" s="53"/>
      <c r="G688" s="53"/>
      <c r="H688" s="53"/>
      <c r="I688" s="54"/>
      <c r="J688" s="54"/>
      <c r="K688" s="54"/>
      <c r="L688" s="53"/>
      <c r="M688" s="14" t="s">
        <v>621</v>
      </c>
      <c r="N688" s="15" t="s">
        <v>83</v>
      </c>
      <c r="O688" s="7">
        <v>210</v>
      </c>
    </row>
    <row r="689" spans="1:15" ht="47.25" x14ac:dyDescent="0.25">
      <c r="A689" s="43"/>
      <c r="B689" s="42"/>
      <c r="C689" s="54"/>
      <c r="D689" s="53"/>
      <c r="E689" s="54"/>
      <c r="F689" s="53"/>
      <c r="G689" s="53"/>
      <c r="H689" s="53"/>
      <c r="I689" s="54"/>
      <c r="J689" s="54"/>
      <c r="K689" s="54"/>
      <c r="L689" s="53"/>
      <c r="M689" s="14" t="s">
        <v>622</v>
      </c>
      <c r="N689" s="15" t="s">
        <v>83</v>
      </c>
      <c r="O689" s="7">
        <f>650*1*12/33</f>
        <v>236.36363636363637</v>
      </c>
    </row>
    <row r="690" spans="1:15" ht="31.5" x14ac:dyDescent="0.25">
      <c r="A690" s="43"/>
      <c r="B690" s="42"/>
      <c r="C690" s="54"/>
      <c r="D690" s="53"/>
      <c r="E690" s="54"/>
      <c r="F690" s="53"/>
      <c r="G690" s="53"/>
      <c r="H690" s="53"/>
      <c r="I690" s="54"/>
      <c r="J690" s="54"/>
      <c r="K690" s="54"/>
      <c r="L690" s="53"/>
      <c r="M690" s="14" t="s">
        <v>623</v>
      </c>
      <c r="N690" s="15" t="s">
        <v>79</v>
      </c>
      <c r="O690" s="9">
        <v>100000</v>
      </c>
    </row>
    <row r="691" spans="1:15" ht="31.5" x14ac:dyDescent="0.25">
      <c r="A691" s="43"/>
      <c r="B691" s="42"/>
      <c r="C691" s="54"/>
      <c r="D691" s="53"/>
      <c r="E691" s="54"/>
      <c r="F691" s="53"/>
      <c r="G691" s="53"/>
      <c r="H691" s="53"/>
      <c r="I691" s="54"/>
      <c r="J691" s="54"/>
      <c r="K691" s="54"/>
      <c r="L691" s="53"/>
      <c r="M691" s="14" t="s">
        <v>724</v>
      </c>
      <c r="N691" s="15" t="s">
        <v>83</v>
      </c>
      <c r="O691" s="7">
        <f>650*1*12/33</f>
        <v>236.36363636363637</v>
      </c>
    </row>
    <row r="692" spans="1:15" ht="15.75" customHeight="1" x14ac:dyDescent="0.25">
      <c r="A692" s="43">
        <v>34</v>
      </c>
      <c r="B692" s="42" t="s">
        <v>624</v>
      </c>
      <c r="C692" s="41" t="s">
        <v>707</v>
      </c>
      <c r="D692" s="41" t="s">
        <v>625</v>
      </c>
      <c r="E692" s="43"/>
      <c r="F692" s="41" t="s">
        <v>626</v>
      </c>
      <c r="G692" s="41" t="s">
        <v>627</v>
      </c>
      <c r="H692" s="42" t="s">
        <v>630</v>
      </c>
      <c r="I692" s="53">
        <v>758</v>
      </c>
      <c r="J692" s="41" t="s">
        <v>628</v>
      </c>
      <c r="K692" s="41" t="s">
        <v>628</v>
      </c>
      <c r="L692" s="53" t="s">
        <v>628</v>
      </c>
      <c r="M692" s="41" t="s">
        <v>629</v>
      </c>
      <c r="N692" s="15" t="s">
        <v>8</v>
      </c>
      <c r="O692" s="46">
        <f>650*2*12/15</f>
        <v>1040</v>
      </c>
    </row>
    <row r="693" spans="1:15" x14ac:dyDescent="0.25">
      <c r="A693" s="43"/>
      <c r="B693" s="42"/>
      <c r="C693" s="41"/>
      <c r="D693" s="41"/>
      <c r="E693" s="43"/>
      <c r="F693" s="41"/>
      <c r="G693" s="41"/>
      <c r="H693" s="42"/>
      <c r="I693" s="53"/>
      <c r="J693" s="41"/>
      <c r="K693" s="41"/>
      <c r="L693" s="53"/>
      <c r="M693" s="41"/>
      <c r="N693" s="15" t="s">
        <v>9</v>
      </c>
      <c r="O693" s="46"/>
    </row>
    <row r="694" spans="1:15" x14ac:dyDescent="0.25">
      <c r="A694" s="43"/>
      <c r="B694" s="42"/>
      <c r="C694" s="41"/>
      <c r="D694" s="41"/>
      <c r="E694" s="43"/>
      <c r="F694" s="41"/>
      <c r="G694" s="41"/>
      <c r="H694" s="42"/>
      <c r="I694" s="53"/>
      <c r="J694" s="41"/>
      <c r="K694" s="41"/>
      <c r="L694" s="53"/>
      <c r="M694" s="41"/>
      <c r="N694" s="15" t="s">
        <v>20</v>
      </c>
      <c r="O694" s="46"/>
    </row>
    <row r="695" spans="1:15" x14ac:dyDescent="0.25">
      <c r="A695" s="43"/>
      <c r="B695" s="42"/>
      <c r="C695" s="41"/>
      <c r="D695" s="41"/>
      <c r="E695" s="43"/>
      <c r="F695" s="41"/>
      <c r="G695" s="41"/>
      <c r="H695" s="42"/>
      <c r="I695" s="53"/>
      <c r="J695" s="41"/>
      <c r="K695" s="41"/>
      <c r="L695" s="53"/>
      <c r="M695" s="41"/>
      <c r="N695" s="15" t="s">
        <v>10</v>
      </c>
      <c r="O695" s="46"/>
    </row>
    <row r="696" spans="1:15" ht="15.75" customHeight="1" x14ac:dyDescent="0.25">
      <c r="A696" s="43"/>
      <c r="B696" s="42"/>
      <c r="C696" s="41"/>
      <c r="D696" s="41"/>
      <c r="E696" s="43"/>
      <c r="F696" s="41"/>
      <c r="G696" s="41"/>
      <c r="H696" s="42"/>
      <c r="I696" s="53">
        <v>50</v>
      </c>
      <c r="J696" s="53">
        <v>50</v>
      </c>
      <c r="K696" s="41"/>
      <c r="L696" s="53"/>
      <c r="M696" s="41" t="s">
        <v>631</v>
      </c>
      <c r="N696" s="15" t="s">
        <v>8</v>
      </c>
      <c r="O696" s="46">
        <f>650*2*12/15</f>
        <v>1040</v>
      </c>
    </row>
    <row r="697" spans="1:15" x14ac:dyDescent="0.25">
      <c r="A697" s="43"/>
      <c r="B697" s="42"/>
      <c r="C697" s="41"/>
      <c r="D697" s="41"/>
      <c r="E697" s="43"/>
      <c r="F697" s="41"/>
      <c r="G697" s="41"/>
      <c r="H697" s="42"/>
      <c r="I697" s="53"/>
      <c r="J697" s="53"/>
      <c r="K697" s="41"/>
      <c r="L697" s="53"/>
      <c r="M697" s="41"/>
      <c r="N697" s="15" t="s">
        <v>9</v>
      </c>
      <c r="O697" s="46"/>
    </row>
    <row r="698" spans="1:15" x14ac:dyDescent="0.25">
      <c r="A698" s="43"/>
      <c r="B698" s="42"/>
      <c r="C698" s="41"/>
      <c r="D698" s="41"/>
      <c r="E698" s="43"/>
      <c r="F698" s="41"/>
      <c r="G698" s="41"/>
      <c r="H698" s="42"/>
      <c r="I698" s="53"/>
      <c r="J698" s="53"/>
      <c r="K698" s="41"/>
      <c r="L698" s="53"/>
      <c r="M698" s="41"/>
      <c r="N698" s="15" t="s">
        <v>20</v>
      </c>
      <c r="O698" s="46"/>
    </row>
    <row r="699" spans="1:15" x14ac:dyDescent="0.25">
      <c r="A699" s="43"/>
      <c r="B699" s="42"/>
      <c r="C699" s="41"/>
      <c r="D699" s="41"/>
      <c r="E699" s="43"/>
      <c r="F699" s="41"/>
      <c r="G699" s="41"/>
      <c r="H699" s="42"/>
      <c r="I699" s="53"/>
      <c r="J699" s="53"/>
      <c r="K699" s="41"/>
      <c r="L699" s="53"/>
      <c r="M699" s="41"/>
      <c r="N699" s="15" t="s">
        <v>10</v>
      </c>
      <c r="O699" s="46"/>
    </row>
    <row r="700" spans="1:15" x14ac:dyDescent="0.25">
      <c r="A700" s="43"/>
      <c r="B700" s="42"/>
      <c r="C700" s="41"/>
      <c r="D700" s="41"/>
      <c r="E700" s="43"/>
      <c r="F700" s="41"/>
      <c r="G700" s="41"/>
      <c r="H700" s="42" t="s">
        <v>632</v>
      </c>
      <c r="I700" s="53">
        <v>5</v>
      </c>
      <c r="J700" s="53">
        <v>5</v>
      </c>
      <c r="K700" s="41"/>
      <c r="L700" s="53"/>
      <c r="M700" s="41" t="s">
        <v>633</v>
      </c>
      <c r="N700" s="15" t="s">
        <v>8</v>
      </c>
      <c r="O700" s="46">
        <f>650*2*12/15</f>
        <v>1040</v>
      </c>
    </row>
    <row r="701" spans="1:15" x14ac:dyDescent="0.25">
      <c r="A701" s="43"/>
      <c r="B701" s="42"/>
      <c r="C701" s="41"/>
      <c r="D701" s="41"/>
      <c r="E701" s="43"/>
      <c r="F701" s="41"/>
      <c r="G701" s="41"/>
      <c r="H701" s="42"/>
      <c r="I701" s="53"/>
      <c r="J701" s="53"/>
      <c r="K701" s="41"/>
      <c r="L701" s="53"/>
      <c r="M701" s="41"/>
      <c r="N701" s="15" t="s">
        <v>9</v>
      </c>
      <c r="O701" s="46"/>
    </row>
    <row r="702" spans="1:15" x14ac:dyDescent="0.25">
      <c r="A702" s="43"/>
      <c r="B702" s="42"/>
      <c r="C702" s="41"/>
      <c r="D702" s="41"/>
      <c r="E702" s="43"/>
      <c r="F702" s="41"/>
      <c r="G702" s="41"/>
      <c r="H702" s="42"/>
      <c r="I702" s="53"/>
      <c r="J702" s="53"/>
      <c r="K702" s="41"/>
      <c r="L702" s="53"/>
      <c r="M702" s="41"/>
      <c r="N702" s="15" t="s">
        <v>20</v>
      </c>
      <c r="O702" s="46"/>
    </row>
    <row r="703" spans="1:15" x14ac:dyDescent="0.25">
      <c r="A703" s="43"/>
      <c r="B703" s="42"/>
      <c r="C703" s="41"/>
      <c r="D703" s="41"/>
      <c r="E703" s="43"/>
      <c r="F703" s="41"/>
      <c r="G703" s="41"/>
      <c r="H703" s="42"/>
      <c r="I703" s="53"/>
      <c r="J703" s="53"/>
      <c r="K703" s="41"/>
      <c r="L703" s="53"/>
      <c r="M703" s="41"/>
      <c r="N703" s="15" t="s">
        <v>10</v>
      </c>
      <c r="O703" s="46"/>
    </row>
    <row r="704" spans="1:15" x14ac:dyDescent="0.25">
      <c r="A704" s="43"/>
      <c r="B704" s="42"/>
      <c r="C704" s="41"/>
      <c r="D704" s="41"/>
      <c r="E704" s="43"/>
      <c r="F704" s="41"/>
      <c r="G704" s="41"/>
      <c r="H704" s="42" t="s">
        <v>635</v>
      </c>
      <c r="I704" s="53">
        <v>3</v>
      </c>
      <c r="J704" s="53">
        <v>3</v>
      </c>
      <c r="K704" s="41"/>
      <c r="L704" s="53"/>
      <c r="M704" s="41" t="s">
        <v>634</v>
      </c>
      <c r="N704" s="15" t="s">
        <v>8</v>
      </c>
      <c r="O704" s="46">
        <f>650*2*12/15</f>
        <v>1040</v>
      </c>
    </row>
    <row r="705" spans="1:15" x14ac:dyDescent="0.25">
      <c r="A705" s="43"/>
      <c r="B705" s="42"/>
      <c r="C705" s="41"/>
      <c r="D705" s="41"/>
      <c r="E705" s="43"/>
      <c r="F705" s="41"/>
      <c r="G705" s="41"/>
      <c r="H705" s="42"/>
      <c r="I705" s="53"/>
      <c r="J705" s="53"/>
      <c r="K705" s="41"/>
      <c r="L705" s="53"/>
      <c r="M705" s="41"/>
      <c r="N705" s="15" t="s">
        <v>9</v>
      </c>
      <c r="O705" s="46"/>
    </row>
    <row r="706" spans="1:15" x14ac:dyDescent="0.25">
      <c r="A706" s="43"/>
      <c r="B706" s="42"/>
      <c r="C706" s="41"/>
      <c r="D706" s="41"/>
      <c r="E706" s="43"/>
      <c r="F706" s="41"/>
      <c r="G706" s="41"/>
      <c r="H706" s="42"/>
      <c r="I706" s="53"/>
      <c r="J706" s="53"/>
      <c r="K706" s="41"/>
      <c r="L706" s="53"/>
      <c r="M706" s="41"/>
      <c r="N706" s="15" t="s">
        <v>20</v>
      </c>
      <c r="O706" s="46"/>
    </row>
    <row r="707" spans="1:15" x14ac:dyDescent="0.25">
      <c r="A707" s="43"/>
      <c r="B707" s="42"/>
      <c r="C707" s="41"/>
      <c r="D707" s="41"/>
      <c r="E707" s="43"/>
      <c r="F707" s="41"/>
      <c r="G707" s="41"/>
      <c r="H707" s="42"/>
      <c r="I707" s="53"/>
      <c r="J707" s="53"/>
      <c r="K707" s="41"/>
      <c r="L707" s="53"/>
      <c r="M707" s="41"/>
      <c r="N707" s="15" t="s">
        <v>10</v>
      </c>
      <c r="O707" s="46"/>
    </row>
    <row r="708" spans="1:15" ht="15.75" customHeight="1" x14ac:dyDescent="0.25">
      <c r="A708" s="43"/>
      <c r="B708" s="42"/>
      <c r="C708" s="41"/>
      <c r="D708" s="41"/>
      <c r="E708" s="43"/>
      <c r="F708" s="41"/>
      <c r="G708" s="41"/>
      <c r="H708" s="42"/>
      <c r="I708" s="53"/>
      <c r="J708" s="53"/>
      <c r="K708" s="41"/>
      <c r="L708" s="53"/>
      <c r="M708" s="41" t="s">
        <v>636</v>
      </c>
      <c r="N708" s="15" t="s">
        <v>8</v>
      </c>
      <c r="O708" s="46">
        <f>650*2*12/15</f>
        <v>1040</v>
      </c>
    </row>
    <row r="709" spans="1:15" x14ac:dyDescent="0.25">
      <c r="A709" s="43"/>
      <c r="B709" s="42"/>
      <c r="C709" s="41"/>
      <c r="D709" s="41"/>
      <c r="E709" s="43"/>
      <c r="F709" s="41"/>
      <c r="G709" s="41"/>
      <c r="H709" s="42"/>
      <c r="I709" s="53"/>
      <c r="J709" s="53"/>
      <c r="K709" s="41"/>
      <c r="L709" s="53"/>
      <c r="M709" s="41"/>
      <c r="N709" s="15" t="s">
        <v>9</v>
      </c>
      <c r="O709" s="46"/>
    </row>
    <row r="710" spans="1:15" x14ac:dyDescent="0.25">
      <c r="A710" s="43"/>
      <c r="B710" s="42"/>
      <c r="C710" s="41"/>
      <c r="D710" s="41"/>
      <c r="E710" s="43"/>
      <c r="F710" s="41"/>
      <c r="G710" s="41"/>
      <c r="H710" s="42"/>
      <c r="I710" s="53"/>
      <c r="J710" s="53"/>
      <c r="K710" s="41"/>
      <c r="L710" s="53"/>
      <c r="M710" s="41"/>
      <c r="N710" s="15" t="s">
        <v>20</v>
      </c>
      <c r="O710" s="46"/>
    </row>
    <row r="711" spans="1:15" x14ac:dyDescent="0.25">
      <c r="A711" s="43"/>
      <c r="B711" s="42"/>
      <c r="C711" s="41"/>
      <c r="D711" s="41"/>
      <c r="E711" s="43"/>
      <c r="F711" s="41"/>
      <c r="G711" s="41"/>
      <c r="H711" s="42"/>
      <c r="I711" s="53"/>
      <c r="J711" s="53"/>
      <c r="K711" s="41"/>
      <c r="L711" s="53"/>
      <c r="M711" s="41"/>
      <c r="N711" s="15" t="s">
        <v>10</v>
      </c>
      <c r="O711" s="46"/>
    </row>
    <row r="712" spans="1:15" ht="15.75" customHeight="1" x14ac:dyDescent="0.25">
      <c r="A712" s="43"/>
      <c r="B712" s="42"/>
      <c r="C712" s="41"/>
      <c r="D712" s="41"/>
      <c r="E712" s="43"/>
      <c r="F712" s="41"/>
      <c r="G712" s="41"/>
      <c r="H712" s="42" t="s">
        <v>637</v>
      </c>
      <c r="I712" s="53">
        <v>4</v>
      </c>
      <c r="J712" s="53">
        <v>4</v>
      </c>
      <c r="K712" s="41"/>
      <c r="L712" s="53"/>
      <c r="M712" s="41" t="s">
        <v>638</v>
      </c>
      <c r="N712" s="15" t="s">
        <v>8</v>
      </c>
      <c r="O712" s="46">
        <f>650*2*12/15</f>
        <v>1040</v>
      </c>
    </row>
    <row r="713" spans="1:15" x14ac:dyDescent="0.25">
      <c r="A713" s="43"/>
      <c r="B713" s="42"/>
      <c r="C713" s="41"/>
      <c r="D713" s="41"/>
      <c r="E713" s="43"/>
      <c r="F713" s="41"/>
      <c r="G713" s="41"/>
      <c r="H713" s="42"/>
      <c r="I713" s="53"/>
      <c r="J713" s="53"/>
      <c r="K713" s="41"/>
      <c r="L713" s="53"/>
      <c r="M713" s="41"/>
      <c r="N713" s="15" t="s">
        <v>9</v>
      </c>
      <c r="O713" s="46"/>
    </row>
    <row r="714" spans="1:15" x14ac:dyDescent="0.25">
      <c r="A714" s="43"/>
      <c r="B714" s="42"/>
      <c r="C714" s="41"/>
      <c r="D714" s="41"/>
      <c r="E714" s="43"/>
      <c r="F714" s="41"/>
      <c r="G714" s="41"/>
      <c r="H714" s="42"/>
      <c r="I714" s="53"/>
      <c r="J714" s="53"/>
      <c r="K714" s="41"/>
      <c r="L714" s="53"/>
      <c r="M714" s="41"/>
      <c r="N714" s="15" t="s">
        <v>20</v>
      </c>
      <c r="O714" s="46"/>
    </row>
    <row r="715" spans="1:15" x14ac:dyDescent="0.25">
      <c r="A715" s="43"/>
      <c r="B715" s="42"/>
      <c r="C715" s="41"/>
      <c r="D715" s="41"/>
      <c r="E715" s="43"/>
      <c r="F715" s="41"/>
      <c r="G715" s="41"/>
      <c r="H715" s="42"/>
      <c r="I715" s="53"/>
      <c r="J715" s="53"/>
      <c r="K715" s="41"/>
      <c r="L715" s="53"/>
      <c r="M715" s="41"/>
      <c r="N715" s="15" t="s">
        <v>10</v>
      </c>
      <c r="O715" s="46"/>
    </row>
    <row r="716" spans="1:15" x14ac:dyDescent="0.25">
      <c r="A716" s="43"/>
      <c r="B716" s="42"/>
      <c r="C716" s="41"/>
      <c r="D716" s="41"/>
      <c r="E716" s="43"/>
      <c r="F716" s="41"/>
      <c r="G716" s="41"/>
      <c r="H716" s="42"/>
      <c r="I716" s="53">
        <v>260</v>
      </c>
      <c r="J716" s="53">
        <v>262</v>
      </c>
      <c r="K716" s="41"/>
      <c r="L716" s="53"/>
      <c r="M716" s="41" t="s">
        <v>639</v>
      </c>
      <c r="N716" s="15" t="s">
        <v>8</v>
      </c>
      <c r="O716" s="46">
        <f>650*2*12/15</f>
        <v>1040</v>
      </c>
    </row>
    <row r="717" spans="1:15" x14ac:dyDescent="0.25">
      <c r="A717" s="43"/>
      <c r="B717" s="42"/>
      <c r="C717" s="41"/>
      <c r="D717" s="41"/>
      <c r="E717" s="43"/>
      <c r="F717" s="41"/>
      <c r="G717" s="41"/>
      <c r="H717" s="42"/>
      <c r="I717" s="53"/>
      <c r="J717" s="53"/>
      <c r="K717" s="41"/>
      <c r="L717" s="53"/>
      <c r="M717" s="41"/>
      <c r="N717" s="15" t="s">
        <v>9</v>
      </c>
      <c r="O717" s="46"/>
    </row>
    <row r="718" spans="1:15" x14ac:dyDescent="0.25">
      <c r="A718" s="43"/>
      <c r="B718" s="42"/>
      <c r="C718" s="41"/>
      <c r="D718" s="41"/>
      <c r="E718" s="43"/>
      <c r="F718" s="41"/>
      <c r="G718" s="41"/>
      <c r="H718" s="42"/>
      <c r="I718" s="53"/>
      <c r="J718" s="53"/>
      <c r="K718" s="41"/>
      <c r="L718" s="53"/>
      <c r="M718" s="41"/>
      <c r="N718" s="15" t="s">
        <v>20</v>
      </c>
      <c r="O718" s="46"/>
    </row>
    <row r="719" spans="1:15" x14ac:dyDescent="0.25">
      <c r="A719" s="43"/>
      <c r="B719" s="42"/>
      <c r="C719" s="41"/>
      <c r="D719" s="41"/>
      <c r="E719" s="43"/>
      <c r="F719" s="41"/>
      <c r="G719" s="41"/>
      <c r="H719" s="42"/>
      <c r="I719" s="53"/>
      <c r="J719" s="53"/>
      <c r="K719" s="41"/>
      <c r="L719" s="53"/>
      <c r="M719" s="41"/>
      <c r="N719" s="15" t="s">
        <v>10</v>
      </c>
      <c r="O719" s="46"/>
    </row>
    <row r="720" spans="1:15" x14ac:dyDescent="0.25">
      <c r="A720" s="43"/>
      <c r="B720" s="42"/>
      <c r="C720" s="44" t="s">
        <v>708</v>
      </c>
      <c r="D720" s="44" t="s">
        <v>640</v>
      </c>
      <c r="E720" s="59"/>
      <c r="F720" s="44" t="s">
        <v>641</v>
      </c>
      <c r="G720" s="41" t="s">
        <v>627</v>
      </c>
      <c r="H720" s="44" t="s">
        <v>642</v>
      </c>
      <c r="I720" s="89">
        <v>5</v>
      </c>
      <c r="J720" s="89">
        <v>20</v>
      </c>
      <c r="K720" s="44"/>
      <c r="L720" s="44"/>
      <c r="M720" s="44" t="s">
        <v>643</v>
      </c>
      <c r="N720" s="15" t="s">
        <v>8</v>
      </c>
      <c r="O720" s="46">
        <f>650*2*12/15</f>
        <v>1040</v>
      </c>
    </row>
    <row r="721" spans="1:15" x14ac:dyDescent="0.25">
      <c r="A721" s="43"/>
      <c r="B721" s="42"/>
      <c r="C721" s="44"/>
      <c r="D721" s="44"/>
      <c r="E721" s="59"/>
      <c r="F721" s="44"/>
      <c r="G721" s="41"/>
      <c r="H721" s="44"/>
      <c r="I721" s="89"/>
      <c r="J721" s="89"/>
      <c r="K721" s="44"/>
      <c r="L721" s="44"/>
      <c r="M721" s="44"/>
      <c r="N721" s="15" t="s">
        <v>9</v>
      </c>
      <c r="O721" s="46"/>
    </row>
    <row r="722" spans="1:15" x14ac:dyDescent="0.25">
      <c r="A722" s="43"/>
      <c r="B722" s="42"/>
      <c r="C722" s="44"/>
      <c r="D722" s="44"/>
      <c r="E722" s="59"/>
      <c r="F722" s="44"/>
      <c r="G722" s="41"/>
      <c r="H722" s="44"/>
      <c r="I722" s="89"/>
      <c r="J722" s="89"/>
      <c r="K722" s="44"/>
      <c r="L722" s="44"/>
      <c r="M722" s="44"/>
      <c r="N722" s="15" t="s">
        <v>20</v>
      </c>
      <c r="O722" s="46"/>
    </row>
    <row r="723" spans="1:15" x14ac:dyDescent="0.25">
      <c r="A723" s="43"/>
      <c r="B723" s="42"/>
      <c r="C723" s="44"/>
      <c r="D723" s="44"/>
      <c r="E723" s="59"/>
      <c r="F723" s="44"/>
      <c r="G723" s="41"/>
      <c r="H723" s="44"/>
      <c r="I723" s="89"/>
      <c r="J723" s="89"/>
      <c r="K723" s="44"/>
      <c r="L723" s="44"/>
      <c r="M723" s="44"/>
      <c r="N723" s="15" t="s">
        <v>10</v>
      </c>
      <c r="O723" s="46"/>
    </row>
    <row r="724" spans="1:15" x14ac:dyDescent="0.25">
      <c r="A724" s="43"/>
      <c r="B724" s="42"/>
      <c r="C724" s="44"/>
      <c r="D724" s="44"/>
      <c r="E724" s="59"/>
      <c r="F724" s="44"/>
      <c r="G724" s="41"/>
      <c r="H724" s="44"/>
      <c r="I724" s="89"/>
      <c r="J724" s="89"/>
      <c r="K724" s="44"/>
      <c r="L724" s="44"/>
      <c r="M724" s="44" t="s">
        <v>644</v>
      </c>
      <c r="N724" s="15" t="s">
        <v>8</v>
      </c>
      <c r="O724" s="46">
        <f>650*2*12/15</f>
        <v>1040</v>
      </c>
    </row>
    <row r="725" spans="1:15" x14ac:dyDescent="0.25">
      <c r="A725" s="43"/>
      <c r="B725" s="42"/>
      <c r="C725" s="44"/>
      <c r="D725" s="44"/>
      <c r="E725" s="59"/>
      <c r="F725" s="44"/>
      <c r="G725" s="41"/>
      <c r="H725" s="44"/>
      <c r="I725" s="89"/>
      <c r="J725" s="89"/>
      <c r="K725" s="44"/>
      <c r="L725" s="44"/>
      <c r="M725" s="44"/>
      <c r="N725" s="15" t="s">
        <v>9</v>
      </c>
      <c r="O725" s="46"/>
    </row>
    <row r="726" spans="1:15" x14ac:dyDescent="0.25">
      <c r="A726" s="43"/>
      <c r="B726" s="42"/>
      <c r="C726" s="44"/>
      <c r="D726" s="44"/>
      <c r="E726" s="59"/>
      <c r="F726" s="44"/>
      <c r="G726" s="41"/>
      <c r="H726" s="44"/>
      <c r="I726" s="89"/>
      <c r="J726" s="89"/>
      <c r="K726" s="44"/>
      <c r="L726" s="44"/>
      <c r="M726" s="44"/>
      <c r="N726" s="15" t="s">
        <v>20</v>
      </c>
      <c r="O726" s="46"/>
    </row>
    <row r="727" spans="1:15" x14ac:dyDescent="0.25">
      <c r="A727" s="43"/>
      <c r="B727" s="42"/>
      <c r="C727" s="44"/>
      <c r="D727" s="44"/>
      <c r="E727" s="59"/>
      <c r="F727" s="44"/>
      <c r="G727" s="41"/>
      <c r="H727" s="44"/>
      <c r="I727" s="89"/>
      <c r="J727" s="89"/>
      <c r="K727" s="44"/>
      <c r="L727" s="44"/>
      <c r="M727" s="44"/>
      <c r="N727" s="15" t="s">
        <v>10</v>
      </c>
      <c r="O727" s="46"/>
    </row>
    <row r="728" spans="1:15" x14ac:dyDescent="0.25">
      <c r="A728" s="43"/>
      <c r="B728" s="42"/>
      <c r="C728" s="42" t="s">
        <v>709</v>
      </c>
      <c r="D728" s="42" t="s">
        <v>645</v>
      </c>
      <c r="E728" s="49"/>
      <c r="F728" s="44" t="s">
        <v>641</v>
      </c>
      <c r="G728" s="41" t="s">
        <v>627</v>
      </c>
      <c r="H728" s="42" t="s">
        <v>646</v>
      </c>
      <c r="I728" s="49"/>
      <c r="J728" s="49"/>
      <c r="K728" s="49"/>
      <c r="L728" s="49"/>
      <c r="M728" s="42" t="s">
        <v>647</v>
      </c>
      <c r="N728" s="15" t="s">
        <v>8</v>
      </c>
      <c r="O728" s="46">
        <f>650*2*12/15</f>
        <v>1040</v>
      </c>
    </row>
    <row r="729" spans="1:15" x14ac:dyDescent="0.25">
      <c r="A729" s="43"/>
      <c r="B729" s="42"/>
      <c r="C729" s="42"/>
      <c r="D729" s="42"/>
      <c r="E729" s="49"/>
      <c r="F729" s="44"/>
      <c r="G729" s="41"/>
      <c r="H729" s="42"/>
      <c r="I729" s="49"/>
      <c r="J729" s="49"/>
      <c r="K729" s="49"/>
      <c r="L729" s="49"/>
      <c r="M729" s="42"/>
      <c r="N729" s="15" t="s">
        <v>9</v>
      </c>
      <c r="O729" s="46"/>
    </row>
    <row r="730" spans="1:15" x14ac:dyDescent="0.25">
      <c r="A730" s="43"/>
      <c r="B730" s="42"/>
      <c r="C730" s="42"/>
      <c r="D730" s="42"/>
      <c r="E730" s="49"/>
      <c r="F730" s="44"/>
      <c r="G730" s="41"/>
      <c r="H730" s="42"/>
      <c r="I730" s="49"/>
      <c r="J730" s="49"/>
      <c r="K730" s="49"/>
      <c r="L730" s="49"/>
      <c r="M730" s="42"/>
      <c r="N730" s="15" t="s">
        <v>20</v>
      </c>
      <c r="O730" s="46"/>
    </row>
    <row r="731" spans="1:15" x14ac:dyDescent="0.25">
      <c r="A731" s="43"/>
      <c r="B731" s="42"/>
      <c r="C731" s="42"/>
      <c r="D731" s="42"/>
      <c r="E731" s="49"/>
      <c r="F731" s="44"/>
      <c r="G731" s="41"/>
      <c r="H731" s="42"/>
      <c r="I731" s="49"/>
      <c r="J731" s="49"/>
      <c r="K731" s="49"/>
      <c r="L731" s="49"/>
      <c r="M731" s="42"/>
      <c r="N731" s="15" t="s">
        <v>10</v>
      </c>
      <c r="O731" s="46"/>
    </row>
    <row r="732" spans="1:15" x14ac:dyDescent="0.25">
      <c r="A732" s="43"/>
      <c r="B732" s="42"/>
      <c r="C732" s="42" t="s">
        <v>710</v>
      </c>
      <c r="D732" s="42" t="s">
        <v>648</v>
      </c>
      <c r="E732" s="42"/>
      <c r="F732" s="42" t="s">
        <v>641</v>
      </c>
      <c r="G732" s="41" t="s">
        <v>627</v>
      </c>
      <c r="H732" s="42" t="s">
        <v>649</v>
      </c>
      <c r="I732" s="49"/>
      <c r="J732" s="49"/>
      <c r="K732" s="49"/>
      <c r="L732" s="49"/>
      <c r="M732" s="42" t="s">
        <v>650</v>
      </c>
      <c r="N732" s="15" t="s">
        <v>8</v>
      </c>
      <c r="O732" s="46">
        <f>650*2*12/15</f>
        <v>1040</v>
      </c>
    </row>
    <row r="733" spans="1:15" x14ac:dyDescent="0.25">
      <c r="A733" s="43"/>
      <c r="B733" s="42"/>
      <c r="C733" s="42"/>
      <c r="D733" s="42"/>
      <c r="E733" s="42"/>
      <c r="F733" s="49"/>
      <c r="G733" s="41"/>
      <c r="H733" s="42"/>
      <c r="I733" s="49"/>
      <c r="J733" s="49"/>
      <c r="K733" s="49"/>
      <c r="L733" s="49"/>
      <c r="M733" s="42"/>
      <c r="N733" s="15" t="s">
        <v>9</v>
      </c>
      <c r="O733" s="46"/>
    </row>
    <row r="734" spans="1:15" x14ac:dyDescent="0.25">
      <c r="A734" s="43"/>
      <c r="B734" s="42"/>
      <c r="C734" s="42"/>
      <c r="D734" s="42"/>
      <c r="E734" s="42"/>
      <c r="F734" s="49"/>
      <c r="G734" s="41"/>
      <c r="H734" s="42"/>
      <c r="I734" s="49"/>
      <c r="J734" s="49"/>
      <c r="K734" s="49"/>
      <c r="L734" s="49"/>
      <c r="M734" s="42"/>
      <c r="N734" s="15" t="s">
        <v>20</v>
      </c>
      <c r="O734" s="46"/>
    </row>
    <row r="735" spans="1:15" x14ac:dyDescent="0.25">
      <c r="A735" s="43"/>
      <c r="B735" s="42"/>
      <c r="C735" s="42"/>
      <c r="D735" s="42"/>
      <c r="E735" s="42"/>
      <c r="F735" s="49"/>
      <c r="G735" s="41"/>
      <c r="H735" s="42"/>
      <c r="I735" s="49"/>
      <c r="J735" s="49"/>
      <c r="K735" s="49"/>
      <c r="L735" s="49"/>
      <c r="M735" s="42"/>
      <c r="N735" s="15" t="s">
        <v>10</v>
      </c>
      <c r="O735" s="46"/>
    </row>
    <row r="736" spans="1:15" x14ac:dyDescent="0.25">
      <c r="A736" s="43"/>
      <c r="B736" s="42"/>
      <c r="C736" s="41" t="s">
        <v>711</v>
      </c>
      <c r="D736" s="41" t="s">
        <v>651</v>
      </c>
      <c r="E736" s="41"/>
      <c r="F736" s="41" t="s">
        <v>641</v>
      </c>
      <c r="G736" s="41" t="s">
        <v>627</v>
      </c>
      <c r="H736" s="41" t="s">
        <v>652</v>
      </c>
      <c r="I736" s="43"/>
      <c r="J736" s="43"/>
      <c r="K736" s="43"/>
      <c r="L736" s="43"/>
      <c r="M736" s="41" t="s">
        <v>653</v>
      </c>
      <c r="N736" s="15" t="s">
        <v>8</v>
      </c>
      <c r="O736" s="46">
        <f>650*2*12/15</f>
        <v>1040</v>
      </c>
    </row>
    <row r="737" spans="1:15" x14ac:dyDescent="0.25">
      <c r="A737" s="43"/>
      <c r="B737" s="42"/>
      <c r="C737" s="41"/>
      <c r="D737" s="41"/>
      <c r="E737" s="41"/>
      <c r="F737" s="41"/>
      <c r="G737" s="41"/>
      <c r="H737" s="41"/>
      <c r="I737" s="43"/>
      <c r="J737" s="43"/>
      <c r="K737" s="43"/>
      <c r="L737" s="43"/>
      <c r="M737" s="41"/>
      <c r="N737" s="15" t="s">
        <v>9</v>
      </c>
      <c r="O737" s="46"/>
    </row>
    <row r="738" spans="1:15" x14ac:dyDescent="0.25">
      <c r="A738" s="43"/>
      <c r="B738" s="42"/>
      <c r="C738" s="41"/>
      <c r="D738" s="41"/>
      <c r="E738" s="41"/>
      <c r="F738" s="41"/>
      <c r="G738" s="41"/>
      <c r="H738" s="41"/>
      <c r="I738" s="43"/>
      <c r="J738" s="43"/>
      <c r="K738" s="43"/>
      <c r="L738" s="43"/>
      <c r="M738" s="41"/>
      <c r="N738" s="15" t="s">
        <v>20</v>
      </c>
      <c r="O738" s="46"/>
    </row>
    <row r="739" spans="1:15" x14ac:dyDescent="0.25">
      <c r="A739" s="43"/>
      <c r="B739" s="42"/>
      <c r="C739" s="41"/>
      <c r="D739" s="41"/>
      <c r="E739" s="41"/>
      <c r="F739" s="41"/>
      <c r="G739" s="41"/>
      <c r="H739" s="41"/>
      <c r="I739" s="43"/>
      <c r="J739" s="43"/>
      <c r="K739" s="43"/>
      <c r="L739" s="43"/>
      <c r="M739" s="41"/>
      <c r="N739" s="15" t="s">
        <v>10</v>
      </c>
      <c r="O739" s="46"/>
    </row>
    <row r="740" spans="1:15" x14ac:dyDescent="0.25">
      <c r="A740" s="43"/>
      <c r="B740" s="42"/>
      <c r="C740" s="43" t="s">
        <v>712</v>
      </c>
      <c r="D740" s="41" t="s">
        <v>654</v>
      </c>
      <c r="E740" s="41"/>
      <c r="F740" s="41" t="s">
        <v>655</v>
      </c>
      <c r="G740" s="41" t="s">
        <v>627</v>
      </c>
      <c r="H740" s="41" t="s">
        <v>656</v>
      </c>
      <c r="I740" s="53">
        <v>11</v>
      </c>
      <c r="J740" s="53">
        <v>20</v>
      </c>
      <c r="K740" s="41"/>
      <c r="L740" s="41"/>
      <c r="M740" s="41" t="s">
        <v>657</v>
      </c>
      <c r="N740" s="15" t="s">
        <v>8</v>
      </c>
      <c r="O740" s="46">
        <f>650*2*12/15</f>
        <v>1040</v>
      </c>
    </row>
    <row r="741" spans="1:15" x14ac:dyDescent="0.25">
      <c r="A741" s="43"/>
      <c r="B741" s="42"/>
      <c r="C741" s="43"/>
      <c r="D741" s="41"/>
      <c r="E741" s="41"/>
      <c r="F741" s="41"/>
      <c r="G741" s="41"/>
      <c r="H741" s="41"/>
      <c r="I741" s="53"/>
      <c r="J741" s="53"/>
      <c r="K741" s="41"/>
      <c r="L741" s="41"/>
      <c r="M741" s="41"/>
      <c r="N741" s="15" t="s">
        <v>9</v>
      </c>
      <c r="O741" s="46"/>
    </row>
    <row r="742" spans="1:15" x14ac:dyDescent="0.25">
      <c r="A742" s="43"/>
      <c r="B742" s="42"/>
      <c r="C742" s="43"/>
      <c r="D742" s="41"/>
      <c r="E742" s="41"/>
      <c r="F742" s="41"/>
      <c r="G742" s="41"/>
      <c r="H742" s="41"/>
      <c r="I742" s="53"/>
      <c r="J742" s="53"/>
      <c r="K742" s="41"/>
      <c r="L742" s="41"/>
      <c r="M742" s="41"/>
      <c r="N742" s="15" t="s">
        <v>9</v>
      </c>
      <c r="O742" s="46"/>
    </row>
    <row r="743" spans="1:15" x14ac:dyDescent="0.25">
      <c r="A743" s="43"/>
      <c r="B743" s="42"/>
      <c r="C743" s="43"/>
      <c r="D743" s="41"/>
      <c r="E743" s="41"/>
      <c r="F743" s="41"/>
      <c r="G743" s="41"/>
      <c r="H743" s="41"/>
      <c r="I743" s="53"/>
      <c r="J743" s="53"/>
      <c r="K743" s="41"/>
      <c r="L743" s="41"/>
      <c r="M743" s="41"/>
      <c r="N743" s="15" t="s">
        <v>10</v>
      </c>
      <c r="O743" s="46"/>
    </row>
    <row r="744" spans="1:15" x14ac:dyDescent="0.25">
      <c r="A744" s="43"/>
      <c r="B744" s="42"/>
      <c r="C744" s="43"/>
      <c r="D744" s="41"/>
      <c r="E744" s="41"/>
      <c r="F744" s="41" t="s">
        <v>655</v>
      </c>
      <c r="G744" s="41" t="s">
        <v>658</v>
      </c>
      <c r="H744" s="41" t="s">
        <v>659</v>
      </c>
      <c r="I744" s="54">
        <v>4</v>
      </c>
      <c r="J744" s="54">
        <v>4</v>
      </c>
      <c r="K744" s="43"/>
      <c r="L744" s="43"/>
      <c r="M744" s="41" t="s">
        <v>660</v>
      </c>
      <c r="N744" s="15" t="s">
        <v>8</v>
      </c>
      <c r="O744" s="46">
        <f>650*2*12/15</f>
        <v>1040</v>
      </c>
    </row>
    <row r="745" spans="1:15" x14ac:dyDescent="0.25">
      <c r="A745" s="43"/>
      <c r="B745" s="42"/>
      <c r="C745" s="43"/>
      <c r="D745" s="41"/>
      <c r="E745" s="41"/>
      <c r="F745" s="41"/>
      <c r="G745" s="41"/>
      <c r="H745" s="41"/>
      <c r="I745" s="54"/>
      <c r="J745" s="54"/>
      <c r="K745" s="43"/>
      <c r="L745" s="43"/>
      <c r="M745" s="41"/>
      <c r="N745" s="15" t="s">
        <v>9</v>
      </c>
      <c r="O745" s="46"/>
    </row>
    <row r="746" spans="1:15" x14ac:dyDescent="0.25">
      <c r="A746" s="43"/>
      <c r="B746" s="42"/>
      <c r="C746" s="43"/>
      <c r="D746" s="41"/>
      <c r="E746" s="41"/>
      <c r="F746" s="41"/>
      <c r="G746" s="41"/>
      <c r="H746" s="41"/>
      <c r="I746" s="54"/>
      <c r="J746" s="54"/>
      <c r="K746" s="43"/>
      <c r="L746" s="43"/>
      <c r="M746" s="41"/>
      <c r="N746" s="15" t="s">
        <v>20</v>
      </c>
      <c r="O746" s="46"/>
    </row>
    <row r="747" spans="1:15" x14ac:dyDescent="0.25">
      <c r="A747" s="43"/>
      <c r="B747" s="42"/>
      <c r="C747" s="43"/>
      <c r="D747" s="41"/>
      <c r="E747" s="41"/>
      <c r="F747" s="41"/>
      <c r="G747" s="41"/>
      <c r="H747" s="41"/>
      <c r="I747" s="54"/>
      <c r="J747" s="54"/>
      <c r="K747" s="43"/>
      <c r="L747" s="43"/>
      <c r="M747" s="41"/>
      <c r="N747" s="15" t="s">
        <v>10</v>
      </c>
      <c r="O747" s="46"/>
    </row>
    <row r="748" spans="1:15" ht="78.75" x14ac:dyDescent="0.25">
      <c r="A748" s="43"/>
      <c r="B748" s="42"/>
      <c r="C748" s="43"/>
      <c r="D748" s="41"/>
      <c r="E748" s="41"/>
      <c r="F748" s="14" t="s">
        <v>655</v>
      </c>
      <c r="G748" s="14" t="s">
        <v>627</v>
      </c>
      <c r="H748" s="14" t="s">
        <v>661</v>
      </c>
      <c r="I748" s="21">
        <v>1</v>
      </c>
      <c r="J748" s="21">
        <v>1</v>
      </c>
      <c r="K748" s="15"/>
      <c r="L748" s="15"/>
      <c r="M748" s="14" t="s">
        <v>662</v>
      </c>
      <c r="N748" s="15" t="s">
        <v>8</v>
      </c>
      <c r="O748" s="10">
        <f>650*2*12/15</f>
        <v>1040</v>
      </c>
    </row>
  </sheetData>
  <sheetProtection algorithmName="SHA-512" hashValue="hx0CDadaTtCjfBcHAKy57Ba9m0N33wVesamIv3kOHy+sc30B966mmKXWEwd2N3ef/NOUd1L7I/tQ6IRQeNaKfQ==" saltValue="oowa/GUU9/LAi3J08aK/kw==" spinCount="100000" sheet="1" objects="1" scenarios="1" selectLockedCells="1" selectUnlockedCells="1"/>
  <mergeCells count="1250">
    <mergeCell ref="O393:O396"/>
    <mergeCell ref="C658:C691"/>
    <mergeCell ref="D658:D691"/>
    <mergeCell ref="E658:E691"/>
    <mergeCell ref="F658:F691"/>
    <mergeCell ref="G658:G691"/>
    <mergeCell ref="H658:H691"/>
    <mergeCell ref="I658:I691"/>
    <mergeCell ref="J658:J691"/>
    <mergeCell ref="K658:K691"/>
    <mergeCell ref="L658:L691"/>
    <mergeCell ref="L49:L56"/>
    <mergeCell ref="M74:M75"/>
    <mergeCell ref="I369:I388"/>
    <mergeCell ref="J369:J388"/>
    <mergeCell ref="K369:K388"/>
    <mergeCell ref="L369:L388"/>
    <mergeCell ref="I389:I400"/>
    <mergeCell ref="J389:J400"/>
    <mergeCell ref="K389:K400"/>
    <mergeCell ref="L389:L400"/>
    <mergeCell ref="M393:M396"/>
    <mergeCell ref="H303:H305"/>
    <mergeCell ref="I132:I133"/>
    <mergeCell ref="J132:J133"/>
    <mergeCell ref="K132:K133"/>
    <mergeCell ref="L132:L133"/>
    <mergeCell ref="I124:I131"/>
    <mergeCell ref="J124:J131"/>
    <mergeCell ref="K124:K131"/>
    <mergeCell ref="L124:L131"/>
    <mergeCell ref="I303:I305"/>
    <mergeCell ref="J303:J305"/>
    <mergeCell ref="K303:K305"/>
    <mergeCell ref="L303:L305"/>
    <mergeCell ref="B278:B286"/>
    <mergeCell ref="A278:A286"/>
    <mergeCell ref="A287:A289"/>
    <mergeCell ref="A290:A309"/>
    <mergeCell ref="A310:A316"/>
    <mergeCell ref="A317:A338"/>
    <mergeCell ref="H321:H323"/>
    <mergeCell ref="I321:I323"/>
    <mergeCell ref="J321:J323"/>
    <mergeCell ref="H327:H330"/>
    <mergeCell ref="I327:I330"/>
    <mergeCell ref="J327:J330"/>
    <mergeCell ref="K327:K330"/>
    <mergeCell ref="L327:L330"/>
    <mergeCell ref="H299:H302"/>
    <mergeCell ref="I299:I302"/>
    <mergeCell ref="J299:J302"/>
    <mergeCell ref="K299:K302"/>
    <mergeCell ref="L299:L302"/>
    <mergeCell ref="F287:F289"/>
    <mergeCell ref="G287:G289"/>
    <mergeCell ref="H335:H338"/>
    <mergeCell ref="I335:I338"/>
    <mergeCell ref="J335:J338"/>
    <mergeCell ref="K335:K338"/>
    <mergeCell ref="L335:L338"/>
    <mergeCell ref="H287:H289"/>
    <mergeCell ref="H306:H309"/>
    <mergeCell ref="B317:B338"/>
    <mergeCell ref="O736:O739"/>
    <mergeCell ref="C740:C748"/>
    <mergeCell ref="D740:D748"/>
    <mergeCell ref="E740:E748"/>
    <mergeCell ref="F740:F743"/>
    <mergeCell ref="G740:G743"/>
    <mergeCell ref="H740:H743"/>
    <mergeCell ref="I740:I743"/>
    <mergeCell ref="J740:J743"/>
    <mergeCell ref="K740:K743"/>
    <mergeCell ref="L740:L743"/>
    <mergeCell ref="M740:M743"/>
    <mergeCell ref="O740:O743"/>
    <mergeCell ref="F744:F747"/>
    <mergeCell ref="G744:G747"/>
    <mergeCell ref="H744:H747"/>
    <mergeCell ref="I744:I747"/>
    <mergeCell ref="J744:J747"/>
    <mergeCell ref="K744:K747"/>
    <mergeCell ref="L744:L747"/>
    <mergeCell ref="M744:M747"/>
    <mergeCell ref="O744:O747"/>
    <mergeCell ref="C736:C739"/>
    <mergeCell ref="D736:D739"/>
    <mergeCell ref="E736:E739"/>
    <mergeCell ref="F736:F739"/>
    <mergeCell ref="G736:G739"/>
    <mergeCell ref="H736:H739"/>
    <mergeCell ref="I736:I739"/>
    <mergeCell ref="J736:J739"/>
    <mergeCell ref="O720:O723"/>
    <mergeCell ref="M724:M727"/>
    <mergeCell ref="O724:O727"/>
    <mergeCell ref="O708:O711"/>
    <mergeCell ref="I712:I715"/>
    <mergeCell ref="J712:J715"/>
    <mergeCell ref="M712:M715"/>
    <mergeCell ref="O712:O715"/>
    <mergeCell ref="I716:I719"/>
    <mergeCell ref="J716:J719"/>
    <mergeCell ref="M716:M719"/>
    <mergeCell ref="O716:O719"/>
    <mergeCell ref="O728:O731"/>
    <mergeCell ref="C732:C735"/>
    <mergeCell ref="D732:D735"/>
    <mergeCell ref="E732:E735"/>
    <mergeCell ref="F732:F735"/>
    <mergeCell ref="G732:G735"/>
    <mergeCell ref="H732:H735"/>
    <mergeCell ref="I732:I735"/>
    <mergeCell ref="J732:J735"/>
    <mergeCell ref="K732:K735"/>
    <mergeCell ref="L732:L735"/>
    <mergeCell ref="M732:M735"/>
    <mergeCell ref="O732:O735"/>
    <mergeCell ref="C728:C731"/>
    <mergeCell ref="D728:D731"/>
    <mergeCell ref="E728:E731"/>
    <mergeCell ref="F728:F731"/>
    <mergeCell ref="G728:G731"/>
    <mergeCell ref="H728:H731"/>
    <mergeCell ref="I728:I731"/>
    <mergeCell ref="A692:A748"/>
    <mergeCell ref="B692:B748"/>
    <mergeCell ref="C692:C719"/>
    <mergeCell ref="D692:D719"/>
    <mergeCell ref="E692:E719"/>
    <mergeCell ref="F692:F719"/>
    <mergeCell ref="G692:G719"/>
    <mergeCell ref="M692:M695"/>
    <mergeCell ref="M708:M711"/>
    <mergeCell ref="C720:C727"/>
    <mergeCell ref="D720:D727"/>
    <mergeCell ref="E720:E727"/>
    <mergeCell ref="H720:H727"/>
    <mergeCell ref="I720:I727"/>
    <mergeCell ref="J720:J727"/>
    <mergeCell ref="K720:K727"/>
    <mergeCell ref="L720:L727"/>
    <mergeCell ref="M720:M723"/>
    <mergeCell ref="K736:K739"/>
    <mergeCell ref="L728:L731"/>
    <mergeCell ref="M728:M731"/>
    <mergeCell ref="L736:L739"/>
    <mergeCell ref="M736:M739"/>
    <mergeCell ref="H712:H719"/>
    <mergeCell ref="J728:J731"/>
    <mergeCell ref="K728:K731"/>
    <mergeCell ref="C650:C653"/>
    <mergeCell ref="D650:D653"/>
    <mergeCell ref="E650:E653"/>
    <mergeCell ref="F650:F653"/>
    <mergeCell ref="G650:G653"/>
    <mergeCell ref="H650:H653"/>
    <mergeCell ref="O692:O695"/>
    <mergeCell ref="M696:M699"/>
    <mergeCell ref="O696:O699"/>
    <mergeCell ref="H700:H703"/>
    <mergeCell ref="M700:M703"/>
    <mergeCell ref="O700:O703"/>
    <mergeCell ref="M704:M707"/>
    <mergeCell ref="O704:O707"/>
    <mergeCell ref="M666:M667"/>
    <mergeCell ref="J696:J699"/>
    <mergeCell ref="I696:I699"/>
    <mergeCell ref="I692:I695"/>
    <mergeCell ref="J692:J695"/>
    <mergeCell ref="H692:H699"/>
    <mergeCell ref="I700:I703"/>
    <mergeCell ref="J700:J703"/>
    <mergeCell ref="H704:H711"/>
    <mergeCell ref="I704:I711"/>
    <mergeCell ref="J704:J711"/>
    <mergeCell ref="K692:K719"/>
    <mergeCell ref="L692:L719"/>
    <mergeCell ref="C642:C645"/>
    <mergeCell ref="D642:D645"/>
    <mergeCell ref="E642:E645"/>
    <mergeCell ref="F642:F645"/>
    <mergeCell ref="G642:G645"/>
    <mergeCell ref="H642:H645"/>
    <mergeCell ref="I642:I645"/>
    <mergeCell ref="J642:J645"/>
    <mergeCell ref="K642:K645"/>
    <mergeCell ref="F720:F727"/>
    <mergeCell ref="G720:G727"/>
    <mergeCell ref="A658:A691"/>
    <mergeCell ref="B658:B691"/>
    <mergeCell ref="L650:L653"/>
    <mergeCell ref="M650:M653"/>
    <mergeCell ref="O650:O653"/>
    <mergeCell ref="C654:C657"/>
    <mergeCell ref="D654:D657"/>
    <mergeCell ref="E654:E657"/>
    <mergeCell ref="F654:F657"/>
    <mergeCell ref="G654:G657"/>
    <mergeCell ref="H654:H657"/>
    <mergeCell ref="I654:I657"/>
    <mergeCell ref="A609:A657"/>
    <mergeCell ref="B609:B657"/>
    <mergeCell ref="C609:C628"/>
    <mergeCell ref="D609:D628"/>
    <mergeCell ref="E609:E628"/>
    <mergeCell ref="F609:F628"/>
    <mergeCell ref="G609:G628"/>
    <mergeCell ref="M654:M657"/>
    <mergeCell ref="O654:O657"/>
    <mergeCell ref="C634:C641"/>
    <mergeCell ref="D634:D641"/>
    <mergeCell ref="E634:E641"/>
    <mergeCell ref="F634:F641"/>
    <mergeCell ref="G634:G641"/>
    <mergeCell ref="H634:H641"/>
    <mergeCell ref="I634:I641"/>
    <mergeCell ref="J634:J641"/>
    <mergeCell ref="K634:K641"/>
    <mergeCell ref="L634:L641"/>
    <mergeCell ref="M634:M637"/>
    <mergeCell ref="O634:O637"/>
    <mergeCell ref="M638:M641"/>
    <mergeCell ref="O638:O641"/>
    <mergeCell ref="I650:I653"/>
    <mergeCell ref="J650:J653"/>
    <mergeCell ref="K650:K653"/>
    <mergeCell ref="L642:L645"/>
    <mergeCell ref="M642:M645"/>
    <mergeCell ref="O642:O645"/>
    <mergeCell ref="C646:C649"/>
    <mergeCell ref="D646:D649"/>
    <mergeCell ref="E646:E649"/>
    <mergeCell ref="F646:F649"/>
    <mergeCell ref="G646:G649"/>
    <mergeCell ref="H646:H649"/>
    <mergeCell ref="I646:I649"/>
    <mergeCell ref="J646:J649"/>
    <mergeCell ref="K646:K649"/>
    <mergeCell ref="L646:L649"/>
    <mergeCell ref="M646:M649"/>
    <mergeCell ref="O646:O649"/>
    <mergeCell ref="O621:O624"/>
    <mergeCell ref="M625:M628"/>
    <mergeCell ref="O625:O628"/>
    <mergeCell ref="K600:K603"/>
    <mergeCell ref="L600:L603"/>
    <mergeCell ref="H604:H608"/>
    <mergeCell ref="I604:I608"/>
    <mergeCell ref="J604:J608"/>
    <mergeCell ref="K604:K608"/>
    <mergeCell ref="L604:L608"/>
    <mergeCell ref="H609:H628"/>
    <mergeCell ref="I609:I628"/>
    <mergeCell ref="J609:J628"/>
    <mergeCell ref="K609:K628"/>
    <mergeCell ref="L609:L628"/>
    <mergeCell ref="M630:M633"/>
    <mergeCell ref="O630:O633"/>
    <mergeCell ref="C629:C633"/>
    <mergeCell ref="D629:D633"/>
    <mergeCell ref="E629:E633"/>
    <mergeCell ref="F629:F633"/>
    <mergeCell ref="G629:G633"/>
    <mergeCell ref="H629:H633"/>
    <mergeCell ref="I629:I633"/>
    <mergeCell ref="J629:J633"/>
    <mergeCell ref="K629:K633"/>
    <mergeCell ref="L629:L633"/>
    <mergeCell ref="J654:J657"/>
    <mergeCell ref="K654:K657"/>
    <mergeCell ref="L654:L657"/>
    <mergeCell ref="M576:M579"/>
    <mergeCell ref="O576:O579"/>
    <mergeCell ref="O543:O544"/>
    <mergeCell ref="M546:M549"/>
    <mergeCell ref="O546:O549"/>
    <mergeCell ref="M550:M553"/>
    <mergeCell ref="O550:O553"/>
    <mergeCell ref="M554:M557"/>
    <mergeCell ref="O554:O557"/>
    <mergeCell ref="M558:M559"/>
    <mergeCell ref="O558:O559"/>
    <mergeCell ref="M543:M544"/>
    <mergeCell ref="M609:M612"/>
    <mergeCell ref="O609:O612"/>
    <mergeCell ref="M613:M616"/>
    <mergeCell ref="O613:O616"/>
    <mergeCell ref="M617:M620"/>
    <mergeCell ref="O617:O620"/>
    <mergeCell ref="M621:M624"/>
    <mergeCell ref="A600:A608"/>
    <mergeCell ref="B600:B608"/>
    <mergeCell ref="C600:C608"/>
    <mergeCell ref="D600:D608"/>
    <mergeCell ref="E600:E608"/>
    <mergeCell ref="F600:F608"/>
    <mergeCell ref="H600:H603"/>
    <mergeCell ref="I600:I603"/>
    <mergeCell ref="J600:J603"/>
    <mergeCell ref="M580:M583"/>
    <mergeCell ref="O580:O583"/>
    <mergeCell ref="M584:M587"/>
    <mergeCell ref="O584:O587"/>
    <mergeCell ref="M588:M591"/>
    <mergeCell ref="O588:O591"/>
    <mergeCell ref="M592:M595"/>
    <mergeCell ref="O592:O595"/>
    <mergeCell ref="M596:M599"/>
    <mergeCell ref="O596:O599"/>
    <mergeCell ref="A535:A599"/>
    <mergeCell ref="B535:B599"/>
    <mergeCell ref="C535:C599"/>
    <mergeCell ref="D535:D599"/>
    <mergeCell ref="E535:E599"/>
    <mergeCell ref="F535:F599"/>
    <mergeCell ref="G535:G599"/>
    <mergeCell ref="H535:H599"/>
    <mergeCell ref="I535:I599"/>
    <mergeCell ref="J535:J599"/>
    <mergeCell ref="K535:K599"/>
    <mergeCell ref="L535:L599"/>
    <mergeCell ref="M539:M540"/>
    <mergeCell ref="D523:D534"/>
    <mergeCell ref="E523:E534"/>
    <mergeCell ref="F523:F534"/>
    <mergeCell ref="G523:G534"/>
    <mergeCell ref="H523:H534"/>
    <mergeCell ref="I523:I534"/>
    <mergeCell ref="J523:J534"/>
    <mergeCell ref="M560:M563"/>
    <mergeCell ref="O560:O563"/>
    <mergeCell ref="M564:M567"/>
    <mergeCell ref="O564:O567"/>
    <mergeCell ref="M568:M571"/>
    <mergeCell ref="O568:O571"/>
    <mergeCell ref="M572:M575"/>
    <mergeCell ref="O572:O575"/>
    <mergeCell ref="O503:O506"/>
    <mergeCell ref="M507:M510"/>
    <mergeCell ref="O507:O510"/>
    <mergeCell ref="M511:M514"/>
    <mergeCell ref="O511:O514"/>
    <mergeCell ref="M515:M518"/>
    <mergeCell ref="O515:O518"/>
    <mergeCell ref="M519:M522"/>
    <mergeCell ref="O519:O522"/>
    <mergeCell ref="L523:L534"/>
    <mergeCell ref="M523:M526"/>
    <mergeCell ref="O523:O526"/>
    <mergeCell ref="M527:M530"/>
    <mergeCell ref="O527:O530"/>
    <mergeCell ref="M531:M534"/>
    <mergeCell ref="O531:O534"/>
    <mergeCell ref="K523:K534"/>
    <mergeCell ref="O539:O540"/>
    <mergeCell ref="M541:M542"/>
    <mergeCell ref="O541:O542"/>
    <mergeCell ref="A467:A534"/>
    <mergeCell ref="B467:B534"/>
    <mergeCell ref="C467:C502"/>
    <mergeCell ref="D467:D502"/>
    <mergeCell ref="E467:E502"/>
    <mergeCell ref="F467:F502"/>
    <mergeCell ref="G467:G502"/>
    <mergeCell ref="H467:H502"/>
    <mergeCell ref="I467:I502"/>
    <mergeCell ref="J467:J502"/>
    <mergeCell ref="K467:K502"/>
    <mergeCell ref="L467:L502"/>
    <mergeCell ref="M467:M470"/>
    <mergeCell ref="O467:O470"/>
    <mergeCell ref="M471:M474"/>
    <mergeCell ref="O471:O474"/>
    <mergeCell ref="M475:M478"/>
    <mergeCell ref="D503:D522"/>
    <mergeCell ref="E503:E522"/>
    <mergeCell ref="F503:F522"/>
    <mergeCell ref="G503:G522"/>
    <mergeCell ref="H503:H522"/>
    <mergeCell ref="I503:I522"/>
    <mergeCell ref="J503:J522"/>
    <mergeCell ref="K503:K522"/>
    <mergeCell ref="L503:L522"/>
    <mergeCell ref="M503:M506"/>
    <mergeCell ref="C523:C534"/>
    <mergeCell ref="M499:M502"/>
    <mergeCell ref="M491:M494"/>
    <mergeCell ref="O491:O494"/>
    <mergeCell ref="M495:M498"/>
    <mergeCell ref="O495:O498"/>
    <mergeCell ref="J463:J466"/>
    <mergeCell ref="K463:K466"/>
    <mergeCell ref="L463:L466"/>
    <mergeCell ref="M463:M466"/>
    <mergeCell ref="O463:O466"/>
    <mergeCell ref="J447:J450"/>
    <mergeCell ref="K447:K450"/>
    <mergeCell ref="L447:L450"/>
    <mergeCell ref="M447:M450"/>
    <mergeCell ref="O447:O450"/>
    <mergeCell ref="O451:O454"/>
    <mergeCell ref="M479:M482"/>
    <mergeCell ref="J455:J458"/>
    <mergeCell ref="K455:K458"/>
    <mergeCell ref="L455:L458"/>
    <mergeCell ref="M455:M458"/>
    <mergeCell ref="O455:O458"/>
    <mergeCell ref="O475:O478"/>
    <mergeCell ref="J445:J446"/>
    <mergeCell ref="K445:K446"/>
    <mergeCell ref="L445:L446"/>
    <mergeCell ref="M445:M446"/>
    <mergeCell ref="O445:O446"/>
    <mergeCell ref="O479:O482"/>
    <mergeCell ref="J437:J440"/>
    <mergeCell ref="K437:K440"/>
    <mergeCell ref="L437:L440"/>
    <mergeCell ref="M437:M440"/>
    <mergeCell ref="O437:O440"/>
    <mergeCell ref="H441:H444"/>
    <mergeCell ref="I441:I444"/>
    <mergeCell ref="M483:M486"/>
    <mergeCell ref="O483:O486"/>
    <mergeCell ref="M487:M490"/>
    <mergeCell ref="O487:O490"/>
    <mergeCell ref="O499:O502"/>
    <mergeCell ref="C503:C522"/>
    <mergeCell ref="J441:J444"/>
    <mergeCell ref="K441:K444"/>
    <mergeCell ref="L441:L444"/>
    <mergeCell ref="M441:M444"/>
    <mergeCell ref="O441:O444"/>
    <mergeCell ref="J429:J432"/>
    <mergeCell ref="K429:K432"/>
    <mergeCell ref="L429:L432"/>
    <mergeCell ref="M429:M432"/>
    <mergeCell ref="O429:O432"/>
    <mergeCell ref="H433:H436"/>
    <mergeCell ref="I433:I436"/>
    <mergeCell ref="J433:J436"/>
    <mergeCell ref="K433:K436"/>
    <mergeCell ref="L433:L436"/>
    <mergeCell ref="M433:M436"/>
    <mergeCell ref="O433:O436"/>
    <mergeCell ref="H451:H454"/>
    <mergeCell ref="I451:I454"/>
    <mergeCell ref="J451:J454"/>
    <mergeCell ref="K451:K454"/>
    <mergeCell ref="L451:L454"/>
    <mergeCell ref="M451:M454"/>
    <mergeCell ref="H459:H462"/>
    <mergeCell ref="I459:I462"/>
    <mergeCell ref="J459:J462"/>
    <mergeCell ref="K459:K462"/>
    <mergeCell ref="L459:L462"/>
    <mergeCell ref="M459:M462"/>
    <mergeCell ref="O459:O462"/>
    <mergeCell ref="A429:A466"/>
    <mergeCell ref="B429:B466"/>
    <mergeCell ref="C429:C446"/>
    <mergeCell ref="D429:D446"/>
    <mergeCell ref="E429:E446"/>
    <mergeCell ref="F429:F446"/>
    <mergeCell ref="G429:G446"/>
    <mergeCell ref="H429:H432"/>
    <mergeCell ref="I429:I432"/>
    <mergeCell ref="H437:H440"/>
    <mergeCell ref="I437:I440"/>
    <mergeCell ref="H445:H446"/>
    <mergeCell ref="I445:I446"/>
    <mergeCell ref="H455:H458"/>
    <mergeCell ref="I455:I458"/>
    <mergeCell ref="H463:H466"/>
    <mergeCell ref="I463:I466"/>
    <mergeCell ref="C447:C466"/>
    <mergeCell ref="D447:D466"/>
    <mergeCell ref="E447:E466"/>
    <mergeCell ref="F447:F466"/>
    <mergeCell ref="G447:G466"/>
    <mergeCell ref="H447:H450"/>
    <mergeCell ref="I447:I450"/>
    <mergeCell ref="M421:M424"/>
    <mergeCell ref="O421:O424"/>
    <mergeCell ref="I425:I428"/>
    <mergeCell ref="J425:J428"/>
    <mergeCell ref="M425:M428"/>
    <mergeCell ref="O425:O428"/>
    <mergeCell ref="M397:M400"/>
    <mergeCell ref="O397:O400"/>
    <mergeCell ref="C401:C428"/>
    <mergeCell ref="D401:D428"/>
    <mergeCell ref="E401:E428"/>
    <mergeCell ref="F401:F428"/>
    <mergeCell ref="G401:G412"/>
    <mergeCell ref="H401:H428"/>
    <mergeCell ref="I401:I404"/>
    <mergeCell ref="J401:J404"/>
    <mergeCell ref="K401:K428"/>
    <mergeCell ref="L401:L428"/>
    <mergeCell ref="M401:M404"/>
    <mergeCell ref="O401:O404"/>
    <mergeCell ref="I405:I408"/>
    <mergeCell ref="J405:J408"/>
    <mergeCell ref="M405:M408"/>
    <mergeCell ref="O405:O408"/>
    <mergeCell ref="G413:G428"/>
    <mergeCell ref="I413:I416"/>
    <mergeCell ref="J413:J416"/>
    <mergeCell ref="M413:M416"/>
    <mergeCell ref="O413:O416"/>
    <mergeCell ref="I417:I420"/>
    <mergeCell ref="M417:M420"/>
    <mergeCell ref="O417:O420"/>
    <mergeCell ref="A369:A428"/>
    <mergeCell ref="B369:B428"/>
    <mergeCell ref="H369:H388"/>
    <mergeCell ref="J417:J420"/>
    <mergeCell ref="C369:C400"/>
    <mergeCell ref="D369:D400"/>
    <mergeCell ref="E369:E400"/>
    <mergeCell ref="F369:F400"/>
    <mergeCell ref="G369:G400"/>
    <mergeCell ref="I421:I424"/>
    <mergeCell ref="J421:J424"/>
    <mergeCell ref="C364:C368"/>
    <mergeCell ref="D364:D368"/>
    <mergeCell ref="E364:E368"/>
    <mergeCell ref="F364:F368"/>
    <mergeCell ref="G364:G368"/>
    <mergeCell ref="H364:H367"/>
    <mergeCell ref="I364:I367"/>
    <mergeCell ref="J364:J367"/>
    <mergeCell ref="K364:K367"/>
    <mergeCell ref="M385:M388"/>
    <mergeCell ref="O385:O388"/>
    <mergeCell ref="M389:M392"/>
    <mergeCell ref="O389:O392"/>
    <mergeCell ref="M369:M372"/>
    <mergeCell ref="O369:O372"/>
    <mergeCell ref="M373:M376"/>
    <mergeCell ref="O373:O376"/>
    <mergeCell ref="M377:M380"/>
    <mergeCell ref="O377:O380"/>
    <mergeCell ref="L364:L367"/>
    <mergeCell ref="M381:M384"/>
    <mergeCell ref="F354:F358"/>
    <mergeCell ref="G354:G358"/>
    <mergeCell ref="H354:H357"/>
    <mergeCell ref="I354:I357"/>
    <mergeCell ref="J354:J357"/>
    <mergeCell ref="K354:K357"/>
    <mergeCell ref="L354:L357"/>
    <mergeCell ref="O381:O384"/>
    <mergeCell ref="E359:E363"/>
    <mergeCell ref="F359:F363"/>
    <mergeCell ref="G359:G363"/>
    <mergeCell ref="H359:H362"/>
    <mergeCell ref="I359:I362"/>
    <mergeCell ref="J359:J362"/>
    <mergeCell ref="K359:K362"/>
    <mergeCell ref="L359:L362"/>
    <mergeCell ref="M335:M338"/>
    <mergeCell ref="H389:H400"/>
    <mergeCell ref="O335:O338"/>
    <mergeCell ref="A339:A368"/>
    <mergeCell ref="B339:B368"/>
    <mergeCell ref="C339:C343"/>
    <mergeCell ref="D339:D343"/>
    <mergeCell ref="E339:E343"/>
    <mergeCell ref="F339:F343"/>
    <mergeCell ref="G339:G343"/>
    <mergeCell ref="H339:H343"/>
    <mergeCell ref="I339:I343"/>
    <mergeCell ref="J339:J343"/>
    <mergeCell ref="K339:K343"/>
    <mergeCell ref="L339:L343"/>
    <mergeCell ref="C344:C363"/>
    <mergeCell ref="D344:D363"/>
    <mergeCell ref="E344:E348"/>
    <mergeCell ref="F344:F348"/>
    <mergeCell ref="G344:G348"/>
    <mergeCell ref="H344:H347"/>
    <mergeCell ref="I344:I347"/>
    <mergeCell ref="J344:J347"/>
    <mergeCell ref="K344:K347"/>
    <mergeCell ref="L344:L347"/>
    <mergeCell ref="E349:E353"/>
    <mergeCell ref="F349:F353"/>
    <mergeCell ref="G349:G353"/>
    <mergeCell ref="H349:H352"/>
    <mergeCell ref="I349:I352"/>
    <mergeCell ref="J349:J352"/>
    <mergeCell ref="K349:K352"/>
    <mergeCell ref="L349:L352"/>
    <mergeCell ref="E354:E358"/>
    <mergeCell ref="M327:M330"/>
    <mergeCell ref="O327:O330"/>
    <mergeCell ref="H331:H334"/>
    <mergeCell ref="I331:I334"/>
    <mergeCell ref="J331:J334"/>
    <mergeCell ref="K331:K334"/>
    <mergeCell ref="L331:L334"/>
    <mergeCell ref="M331:M334"/>
    <mergeCell ref="O331:O334"/>
    <mergeCell ref="C317:C338"/>
    <mergeCell ref="D317:D338"/>
    <mergeCell ref="E317:E338"/>
    <mergeCell ref="F317:F338"/>
    <mergeCell ref="G317:G338"/>
    <mergeCell ref="H317:H320"/>
    <mergeCell ref="I317:I320"/>
    <mergeCell ref="J317:J320"/>
    <mergeCell ref="K317:K320"/>
    <mergeCell ref="L317:L320"/>
    <mergeCell ref="M317:M320"/>
    <mergeCell ref="O317:O320"/>
    <mergeCell ref="M321:M323"/>
    <mergeCell ref="O321:O323"/>
    <mergeCell ref="H324:H326"/>
    <mergeCell ref="I324:I326"/>
    <mergeCell ref="J324:J326"/>
    <mergeCell ref="K324:K326"/>
    <mergeCell ref="L324:L326"/>
    <mergeCell ref="M324:M326"/>
    <mergeCell ref="O324:O326"/>
    <mergeCell ref="K321:K323"/>
    <mergeCell ref="L321:L323"/>
    <mergeCell ref="I306:I309"/>
    <mergeCell ref="J306:J309"/>
    <mergeCell ref="K306:K309"/>
    <mergeCell ref="L306:L309"/>
    <mergeCell ref="M306:M309"/>
    <mergeCell ref="O306:O309"/>
    <mergeCell ref="B310:B316"/>
    <mergeCell ref="C310:C316"/>
    <mergeCell ref="D310:D316"/>
    <mergeCell ref="E310:E316"/>
    <mergeCell ref="G310:G316"/>
    <mergeCell ref="I310:I311"/>
    <mergeCell ref="J310:J311"/>
    <mergeCell ref="K310:K311"/>
    <mergeCell ref="L310:L311"/>
    <mergeCell ref="M310:M311"/>
    <mergeCell ref="O310:O311"/>
    <mergeCell ref="I312:I315"/>
    <mergeCell ref="J312:J315"/>
    <mergeCell ref="K312:K315"/>
    <mergeCell ref="L312:L315"/>
    <mergeCell ref="H310:H316"/>
    <mergeCell ref="M312:M315"/>
    <mergeCell ref="O312:O315"/>
    <mergeCell ref="M299:M302"/>
    <mergeCell ref="O299:O302"/>
    <mergeCell ref="M303:M305"/>
    <mergeCell ref="O303:O305"/>
    <mergeCell ref="K287:K289"/>
    <mergeCell ref="L287:L289"/>
    <mergeCell ref="M287:M289"/>
    <mergeCell ref="O287:O289"/>
    <mergeCell ref="B290:B309"/>
    <mergeCell ref="C290:C309"/>
    <mergeCell ref="D290:D309"/>
    <mergeCell ref="E290:E309"/>
    <mergeCell ref="F290:F316"/>
    <mergeCell ref="G290:G309"/>
    <mergeCell ref="H290:H293"/>
    <mergeCell ref="I290:I293"/>
    <mergeCell ref="J290:J293"/>
    <mergeCell ref="K290:K293"/>
    <mergeCell ref="L290:L293"/>
    <mergeCell ref="M290:M293"/>
    <mergeCell ref="O290:O293"/>
    <mergeCell ref="H294:H297"/>
    <mergeCell ref="I294:I297"/>
    <mergeCell ref="J294:J297"/>
    <mergeCell ref="K294:K297"/>
    <mergeCell ref="L294:L297"/>
    <mergeCell ref="M294:M297"/>
    <mergeCell ref="O294:O297"/>
    <mergeCell ref="B287:B289"/>
    <mergeCell ref="C287:C289"/>
    <mergeCell ref="D287:D289"/>
    <mergeCell ref="E287:E289"/>
    <mergeCell ref="I287:I289"/>
    <mergeCell ref="J287:J289"/>
    <mergeCell ref="H275:H277"/>
    <mergeCell ref="I275:I277"/>
    <mergeCell ref="J275:J277"/>
    <mergeCell ref="K275:K277"/>
    <mergeCell ref="L275:L277"/>
    <mergeCell ref="M275:M277"/>
    <mergeCell ref="O275:O277"/>
    <mergeCell ref="C278:C286"/>
    <mergeCell ref="D278:D286"/>
    <mergeCell ref="E278:E286"/>
    <mergeCell ref="F278:F286"/>
    <mergeCell ref="G278:G286"/>
    <mergeCell ref="H280:H281"/>
    <mergeCell ref="I280:I281"/>
    <mergeCell ref="J280:J281"/>
    <mergeCell ref="K280:K281"/>
    <mergeCell ref="L280:L281"/>
    <mergeCell ref="M280:M281"/>
    <mergeCell ref="O280:O281"/>
    <mergeCell ref="N269:N271"/>
    <mergeCell ref="O269:O271"/>
    <mergeCell ref="H272:H273"/>
    <mergeCell ref="I272:I273"/>
    <mergeCell ref="J272:J273"/>
    <mergeCell ref="K272:K273"/>
    <mergeCell ref="L272:L273"/>
    <mergeCell ref="M272:M273"/>
    <mergeCell ref="O272:O273"/>
    <mergeCell ref="I263:I264"/>
    <mergeCell ref="J263:J264"/>
    <mergeCell ref="K263:K264"/>
    <mergeCell ref="L263:L264"/>
    <mergeCell ref="M263:M264"/>
    <mergeCell ref="O263:O264"/>
    <mergeCell ref="H265:H268"/>
    <mergeCell ref="I265:I268"/>
    <mergeCell ref="J265:J268"/>
    <mergeCell ref="K265:K268"/>
    <mergeCell ref="L265:L268"/>
    <mergeCell ref="M265:M268"/>
    <mergeCell ref="O265:O268"/>
    <mergeCell ref="O252:O254"/>
    <mergeCell ref="H260:H262"/>
    <mergeCell ref="I260:I262"/>
    <mergeCell ref="J260:J262"/>
    <mergeCell ref="K260:K262"/>
    <mergeCell ref="L260:L262"/>
    <mergeCell ref="M260:M262"/>
    <mergeCell ref="O260:O262"/>
    <mergeCell ref="B244:B277"/>
    <mergeCell ref="A244:A277"/>
    <mergeCell ref="O240:O243"/>
    <mergeCell ref="C244:C277"/>
    <mergeCell ref="D244:D277"/>
    <mergeCell ref="E244:E277"/>
    <mergeCell ref="H244:H247"/>
    <mergeCell ref="I244:I247"/>
    <mergeCell ref="J244:J247"/>
    <mergeCell ref="K244:K247"/>
    <mergeCell ref="L244:L247"/>
    <mergeCell ref="M244:M247"/>
    <mergeCell ref="O244:O247"/>
    <mergeCell ref="H248:H251"/>
    <mergeCell ref="I248:I251"/>
    <mergeCell ref="J248:J251"/>
    <mergeCell ref="K248:K251"/>
    <mergeCell ref="L248:L251"/>
    <mergeCell ref="M248:M251"/>
    <mergeCell ref="O248:O251"/>
    <mergeCell ref="H252:H254"/>
    <mergeCell ref="I252:I254"/>
    <mergeCell ref="J252:J254"/>
    <mergeCell ref="K252:K254"/>
    <mergeCell ref="M222:M225"/>
    <mergeCell ref="H227:H239"/>
    <mergeCell ref="I227:I239"/>
    <mergeCell ref="J227:J239"/>
    <mergeCell ref="K227:K239"/>
    <mergeCell ref="L227:L239"/>
    <mergeCell ref="M230:M233"/>
    <mergeCell ref="M234:M237"/>
    <mergeCell ref="A240:A243"/>
    <mergeCell ref="B240:B243"/>
    <mergeCell ref="C240:C243"/>
    <mergeCell ref="D240:D243"/>
    <mergeCell ref="E240:E243"/>
    <mergeCell ref="F240:F277"/>
    <mergeCell ref="G240:G277"/>
    <mergeCell ref="H240:H243"/>
    <mergeCell ref="I240:I243"/>
    <mergeCell ref="J240:J243"/>
    <mergeCell ref="K240:K243"/>
    <mergeCell ref="L240:L243"/>
    <mergeCell ref="M240:M243"/>
    <mergeCell ref="L252:L254"/>
    <mergeCell ref="M252:M254"/>
    <mergeCell ref="H263:H264"/>
    <mergeCell ref="H269:H271"/>
    <mergeCell ref="I269:I271"/>
    <mergeCell ref="J269:J271"/>
    <mergeCell ref="K269:K271"/>
    <mergeCell ref="L269:L271"/>
    <mergeCell ref="M269:M271"/>
    <mergeCell ref="J213:J220"/>
    <mergeCell ref="K213:K220"/>
    <mergeCell ref="L213:L220"/>
    <mergeCell ref="A222:A239"/>
    <mergeCell ref="B222:B239"/>
    <mergeCell ref="C222:C239"/>
    <mergeCell ref="D222:D239"/>
    <mergeCell ref="E222:E239"/>
    <mergeCell ref="F222:F239"/>
    <mergeCell ref="G222:G239"/>
    <mergeCell ref="H222:H226"/>
    <mergeCell ref="I222:I226"/>
    <mergeCell ref="J222:J226"/>
    <mergeCell ref="K222:K226"/>
    <mergeCell ref="L222:L226"/>
    <mergeCell ref="A213:A221"/>
    <mergeCell ref="B213:B221"/>
    <mergeCell ref="C213:C220"/>
    <mergeCell ref="D213:D220"/>
    <mergeCell ref="E213:E220"/>
    <mergeCell ref="F213:F220"/>
    <mergeCell ref="G213:G220"/>
    <mergeCell ref="H213:H221"/>
    <mergeCell ref="I213:I220"/>
    <mergeCell ref="J202:J204"/>
    <mergeCell ref="K202:K204"/>
    <mergeCell ref="L202:L204"/>
    <mergeCell ref="M202:M204"/>
    <mergeCell ref="C205:C212"/>
    <mergeCell ref="D205:D212"/>
    <mergeCell ref="E205:E212"/>
    <mergeCell ref="F205:F212"/>
    <mergeCell ref="G205:G212"/>
    <mergeCell ref="H205:H208"/>
    <mergeCell ref="I205:I208"/>
    <mergeCell ref="J205:J208"/>
    <mergeCell ref="K205:K208"/>
    <mergeCell ref="L205:L208"/>
    <mergeCell ref="M205:M208"/>
    <mergeCell ref="H209:H212"/>
    <mergeCell ref="I209:I212"/>
    <mergeCell ref="J209:J212"/>
    <mergeCell ref="K209:K212"/>
    <mergeCell ref="L209:L212"/>
    <mergeCell ref="M209:M212"/>
    <mergeCell ref="J198:J199"/>
    <mergeCell ref="K198:K199"/>
    <mergeCell ref="L198:L199"/>
    <mergeCell ref="M198:M199"/>
    <mergeCell ref="I200:I201"/>
    <mergeCell ref="J200:J201"/>
    <mergeCell ref="K200:K201"/>
    <mergeCell ref="L200:L201"/>
    <mergeCell ref="M200:M201"/>
    <mergeCell ref="J188:J195"/>
    <mergeCell ref="K188:K195"/>
    <mergeCell ref="L188:L195"/>
    <mergeCell ref="M189:M192"/>
    <mergeCell ref="M193:M194"/>
    <mergeCell ref="H196:H197"/>
    <mergeCell ref="I196:I197"/>
    <mergeCell ref="J196:J197"/>
    <mergeCell ref="K196:K197"/>
    <mergeCell ref="L196:L197"/>
    <mergeCell ref="M196:M197"/>
    <mergeCell ref="A188:A212"/>
    <mergeCell ref="B188:B212"/>
    <mergeCell ref="C188:C204"/>
    <mergeCell ref="D188:D204"/>
    <mergeCell ref="E188:E204"/>
    <mergeCell ref="F188:F204"/>
    <mergeCell ref="G188:G204"/>
    <mergeCell ref="H188:H195"/>
    <mergeCell ref="I188:I195"/>
    <mergeCell ref="H198:H204"/>
    <mergeCell ref="I198:I199"/>
    <mergeCell ref="I202:I204"/>
    <mergeCell ref="O176:O177"/>
    <mergeCell ref="A178:A187"/>
    <mergeCell ref="B178:B187"/>
    <mergeCell ref="C178:C187"/>
    <mergeCell ref="D178:D187"/>
    <mergeCell ref="E178:E187"/>
    <mergeCell ref="F178:F187"/>
    <mergeCell ref="G178:G187"/>
    <mergeCell ref="H178:H181"/>
    <mergeCell ref="I178:I181"/>
    <mergeCell ref="J178:J181"/>
    <mergeCell ref="K178:K181"/>
    <mergeCell ref="L178:L181"/>
    <mergeCell ref="M178:M181"/>
    <mergeCell ref="O178:O181"/>
    <mergeCell ref="H182:H187"/>
    <mergeCell ref="I182:I187"/>
    <mergeCell ref="J182:J187"/>
    <mergeCell ref="K182:K187"/>
    <mergeCell ref="L182:L187"/>
    <mergeCell ref="M182:M183"/>
    <mergeCell ref="M185:M186"/>
    <mergeCell ref="G173:G175"/>
    <mergeCell ref="H173:H175"/>
    <mergeCell ref="I173:I175"/>
    <mergeCell ref="J173:J175"/>
    <mergeCell ref="K173:K175"/>
    <mergeCell ref="L173:L175"/>
    <mergeCell ref="C176:C177"/>
    <mergeCell ref="D176:D177"/>
    <mergeCell ref="E176:E177"/>
    <mergeCell ref="F176:F177"/>
    <mergeCell ref="G176:G177"/>
    <mergeCell ref="H176:H177"/>
    <mergeCell ref="I176:I177"/>
    <mergeCell ref="J176:J177"/>
    <mergeCell ref="K176:K177"/>
    <mergeCell ref="L176:L177"/>
    <mergeCell ref="G148:G153"/>
    <mergeCell ref="H148:H149"/>
    <mergeCell ref="I148:I149"/>
    <mergeCell ref="M155:M156"/>
    <mergeCell ref="N155:N156"/>
    <mergeCell ref="M162:M163"/>
    <mergeCell ref="H166:H168"/>
    <mergeCell ref="I166:I168"/>
    <mergeCell ref="J166:J168"/>
    <mergeCell ref="K166:K168"/>
    <mergeCell ref="L166:L168"/>
    <mergeCell ref="A169:A177"/>
    <mergeCell ref="B169:B177"/>
    <mergeCell ref="C169:C172"/>
    <mergeCell ref="D169:D172"/>
    <mergeCell ref="E169:E172"/>
    <mergeCell ref="F169:F172"/>
    <mergeCell ref="G169:G172"/>
    <mergeCell ref="H169:H172"/>
    <mergeCell ref="I169:I172"/>
    <mergeCell ref="J169:J172"/>
    <mergeCell ref="K169:K172"/>
    <mergeCell ref="L169:L172"/>
    <mergeCell ref="C173:C175"/>
    <mergeCell ref="D173:D175"/>
    <mergeCell ref="E173:E175"/>
    <mergeCell ref="F173:F175"/>
    <mergeCell ref="G35:G37"/>
    <mergeCell ref="H28:H38"/>
    <mergeCell ref="I28:I38"/>
    <mergeCell ref="J28:J38"/>
    <mergeCell ref="K28:K38"/>
    <mergeCell ref="L28:L38"/>
    <mergeCell ref="J148:J149"/>
    <mergeCell ref="K148:K149"/>
    <mergeCell ref="L148:L149"/>
    <mergeCell ref="H150:H153"/>
    <mergeCell ref="I150:I153"/>
    <mergeCell ref="J150:J153"/>
    <mergeCell ref="K150:K153"/>
    <mergeCell ref="L150:L153"/>
    <mergeCell ref="A154:A168"/>
    <mergeCell ref="B154:B168"/>
    <mergeCell ref="C154:C168"/>
    <mergeCell ref="D154:D168"/>
    <mergeCell ref="E154:E168"/>
    <mergeCell ref="F154:F168"/>
    <mergeCell ref="G154:G168"/>
    <mergeCell ref="H154:H165"/>
    <mergeCell ref="I154:I165"/>
    <mergeCell ref="J154:J165"/>
    <mergeCell ref="K154:K165"/>
    <mergeCell ref="L154:L165"/>
    <mergeCell ref="A148:A153"/>
    <mergeCell ref="B148:B153"/>
    <mergeCell ref="C148:C153"/>
    <mergeCell ref="D148:D153"/>
    <mergeCell ref="E148:E153"/>
    <mergeCell ref="F148:F153"/>
    <mergeCell ref="M18:M20"/>
    <mergeCell ref="G21:G23"/>
    <mergeCell ref="M21:M23"/>
    <mergeCell ref="E16:E27"/>
    <mergeCell ref="G18:G20"/>
    <mergeCell ref="H17:H27"/>
    <mergeCell ref="I17:I27"/>
    <mergeCell ref="J17:J27"/>
    <mergeCell ref="K17:K27"/>
    <mergeCell ref="L17:L27"/>
    <mergeCell ref="A16:A41"/>
    <mergeCell ref="B16:B41"/>
    <mergeCell ref="C16:C27"/>
    <mergeCell ref="D16:D27"/>
    <mergeCell ref="M25:M27"/>
    <mergeCell ref="C28:C38"/>
    <mergeCell ref="D28:D38"/>
    <mergeCell ref="G32:G34"/>
    <mergeCell ref="M32:M34"/>
    <mergeCell ref="M35:M37"/>
    <mergeCell ref="C39:C41"/>
    <mergeCell ref="D39:D41"/>
    <mergeCell ref="E39:E41"/>
    <mergeCell ref="F39:F41"/>
    <mergeCell ref="G39:G41"/>
    <mergeCell ref="H39:H41"/>
    <mergeCell ref="I39:I41"/>
    <mergeCell ref="J39:J41"/>
    <mergeCell ref="K39:K41"/>
    <mergeCell ref="L39:L41"/>
    <mergeCell ref="E28:E38"/>
    <mergeCell ref="F28:F38"/>
    <mergeCell ref="E13:E15"/>
    <mergeCell ref="F13:F15"/>
    <mergeCell ref="G13:G15"/>
    <mergeCell ref="H13:H15"/>
    <mergeCell ref="I13:I15"/>
    <mergeCell ref="J13:J15"/>
    <mergeCell ref="K13:K15"/>
    <mergeCell ref="L13:L15"/>
    <mergeCell ref="F9:F12"/>
    <mergeCell ref="G9:G12"/>
    <mergeCell ref="H9:H12"/>
    <mergeCell ref="I9:I12"/>
    <mergeCell ref="J9:J12"/>
    <mergeCell ref="K9:K12"/>
    <mergeCell ref="L9:L12"/>
    <mergeCell ref="G25:G27"/>
    <mergeCell ref="F17:F27"/>
    <mergeCell ref="F5:F7"/>
    <mergeCell ref="G5:G7"/>
    <mergeCell ref="H5:H7"/>
    <mergeCell ref="I5:I7"/>
    <mergeCell ref="J5:J7"/>
    <mergeCell ref="A5:A15"/>
    <mergeCell ref="B5:B15"/>
    <mergeCell ref="C5:C7"/>
    <mergeCell ref="D5:D7"/>
    <mergeCell ref="E5:E7"/>
    <mergeCell ref="B3:B4"/>
    <mergeCell ref="A1:O1"/>
    <mergeCell ref="A2:L2"/>
    <mergeCell ref="M2:O2"/>
    <mergeCell ref="A3:A4"/>
    <mergeCell ref="J3:L3"/>
    <mergeCell ref="M3:O3"/>
    <mergeCell ref="D3:D4"/>
    <mergeCell ref="C3:C4"/>
    <mergeCell ref="E3:E4"/>
    <mergeCell ref="F3:F4"/>
    <mergeCell ref="G3:G4"/>
    <mergeCell ref="H3:H4"/>
    <mergeCell ref="I3:I4"/>
    <mergeCell ref="K5:K7"/>
    <mergeCell ref="L5:L7"/>
    <mergeCell ref="C9:C12"/>
    <mergeCell ref="D9:D12"/>
    <mergeCell ref="E9:E12"/>
    <mergeCell ref="N9:N12"/>
    <mergeCell ref="C13:C15"/>
    <mergeCell ref="D13:D15"/>
    <mergeCell ref="D79:D80"/>
    <mergeCell ref="E79:E80"/>
    <mergeCell ref="F79:F80"/>
    <mergeCell ref="G79:G80"/>
    <mergeCell ref="D81:D83"/>
    <mergeCell ref="C79:C80"/>
    <mergeCell ref="C81:C83"/>
    <mergeCell ref="A42:A65"/>
    <mergeCell ref="B42:B65"/>
    <mergeCell ref="C42:C48"/>
    <mergeCell ref="D42:D48"/>
    <mergeCell ref="E42:E48"/>
    <mergeCell ref="F42:F48"/>
    <mergeCell ref="G42:G48"/>
    <mergeCell ref="H42:H43"/>
    <mergeCell ref="I42:I43"/>
    <mergeCell ref="E57:E65"/>
    <mergeCell ref="F57:F65"/>
    <mergeCell ref="H57:H65"/>
    <mergeCell ref="I57:I65"/>
    <mergeCell ref="D57:D65"/>
    <mergeCell ref="C57:C65"/>
    <mergeCell ref="G57:G65"/>
    <mergeCell ref="C49:C56"/>
    <mergeCell ref="D49:D56"/>
    <mergeCell ref="E49:E56"/>
    <mergeCell ref="F49:F56"/>
    <mergeCell ref="G49:G56"/>
    <mergeCell ref="H49:H56"/>
    <mergeCell ref="I49:I56"/>
    <mergeCell ref="F71:F73"/>
    <mergeCell ref="G71:G73"/>
    <mergeCell ref="C74:C78"/>
    <mergeCell ref="D74:D78"/>
    <mergeCell ref="E74:E78"/>
    <mergeCell ref="F74:F78"/>
    <mergeCell ref="F81:F83"/>
    <mergeCell ref="G81:G83"/>
    <mergeCell ref="E81:E83"/>
    <mergeCell ref="J57:J65"/>
    <mergeCell ref="K57:K65"/>
    <mergeCell ref="L57:L65"/>
    <mergeCell ref="C84:C85"/>
    <mergeCell ref="D84:D85"/>
    <mergeCell ref="E84:E85"/>
    <mergeCell ref="F84:F85"/>
    <mergeCell ref="G84:G85"/>
    <mergeCell ref="J66:J67"/>
    <mergeCell ref="K66:K67"/>
    <mergeCell ref="L66:L67"/>
    <mergeCell ref="D68:D70"/>
    <mergeCell ref="E68:E70"/>
    <mergeCell ref="F68:F70"/>
    <mergeCell ref="G68:G70"/>
    <mergeCell ref="H68:H70"/>
    <mergeCell ref="I68:I70"/>
    <mergeCell ref="J68:J70"/>
    <mergeCell ref="K68:K70"/>
    <mergeCell ref="L68:L70"/>
    <mergeCell ref="C66:C67"/>
    <mergeCell ref="C68:C70"/>
    <mergeCell ref="C71:C73"/>
    <mergeCell ref="G74:G78"/>
    <mergeCell ref="K42:K43"/>
    <mergeCell ref="L42:L43"/>
    <mergeCell ref="H45:H48"/>
    <mergeCell ref="I45:I48"/>
    <mergeCell ref="J45:J48"/>
    <mergeCell ref="K45:K48"/>
    <mergeCell ref="L45:L48"/>
    <mergeCell ref="M45:M48"/>
    <mergeCell ref="O45:O48"/>
    <mergeCell ref="N71:N73"/>
    <mergeCell ref="O71:O73"/>
    <mergeCell ref="M49:M52"/>
    <mergeCell ref="O49:O52"/>
    <mergeCell ref="M53:M56"/>
    <mergeCell ref="O53:O56"/>
    <mergeCell ref="K49:K56"/>
    <mergeCell ref="H82:H83"/>
    <mergeCell ref="I82:I83"/>
    <mergeCell ref="J82:J83"/>
    <mergeCell ref="K82:K83"/>
    <mergeCell ref="L82:L83"/>
    <mergeCell ref="N74:N75"/>
    <mergeCell ref="O74:O75"/>
    <mergeCell ref="M57:M60"/>
    <mergeCell ref="O57:O60"/>
    <mergeCell ref="M61:M64"/>
    <mergeCell ref="O61:O64"/>
    <mergeCell ref="J42:J43"/>
    <mergeCell ref="J49:J56"/>
    <mergeCell ref="A93:A98"/>
    <mergeCell ref="B93:B98"/>
    <mergeCell ref="C93:C98"/>
    <mergeCell ref="D93:D98"/>
    <mergeCell ref="E93:E98"/>
    <mergeCell ref="F93:F98"/>
    <mergeCell ref="G93:G98"/>
    <mergeCell ref="H93:H98"/>
    <mergeCell ref="I93:I98"/>
    <mergeCell ref="J93:J98"/>
    <mergeCell ref="K93:K98"/>
    <mergeCell ref="L93:L98"/>
    <mergeCell ref="G87:G92"/>
    <mergeCell ref="H88:H90"/>
    <mergeCell ref="I89:I90"/>
    <mergeCell ref="J89:J90"/>
    <mergeCell ref="K89:K90"/>
    <mergeCell ref="L89:L90"/>
    <mergeCell ref="C87:C92"/>
    <mergeCell ref="D87:D92"/>
    <mergeCell ref="E87:E92"/>
    <mergeCell ref="F87:F92"/>
    <mergeCell ref="M89:M90"/>
    <mergeCell ref="A66:A92"/>
    <mergeCell ref="D66:D67"/>
    <mergeCell ref="E66:E67"/>
    <mergeCell ref="F66:F67"/>
    <mergeCell ref="O89:O90"/>
    <mergeCell ref="H91:H92"/>
    <mergeCell ref="B66:B92"/>
    <mergeCell ref="D71:D73"/>
    <mergeCell ref="E71:E73"/>
    <mergeCell ref="G66:G67"/>
    <mergeCell ref="H66:H67"/>
    <mergeCell ref="I66:I67"/>
    <mergeCell ref="L111:L123"/>
    <mergeCell ref="M111:M114"/>
    <mergeCell ref="O111:O114"/>
    <mergeCell ref="M115:M116"/>
    <mergeCell ref="M120:M123"/>
    <mergeCell ref="O120:O123"/>
    <mergeCell ref="A99:A110"/>
    <mergeCell ref="B99:B110"/>
    <mergeCell ref="C99:C110"/>
    <mergeCell ref="D99:D110"/>
    <mergeCell ref="E99:E110"/>
    <mergeCell ref="F99:F110"/>
    <mergeCell ref="G99:G110"/>
    <mergeCell ref="H99:H110"/>
    <mergeCell ref="I99:I110"/>
    <mergeCell ref="J99:J110"/>
    <mergeCell ref="K99:K110"/>
    <mergeCell ref="L99:L110"/>
    <mergeCell ref="M99:M102"/>
    <mergeCell ref="H137:H141"/>
    <mergeCell ref="I137:I141"/>
    <mergeCell ref="J137:J141"/>
    <mergeCell ref="K137:K141"/>
    <mergeCell ref="L137:L141"/>
    <mergeCell ref="M137:M138"/>
    <mergeCell ref="O99:O102"/>
    <mergeCell ref="M103:M106"/>
    <mergeCell ref="O103:O106"/>
    <mergeCell ref="M107:M110"/>
    <mergeCell ref="O107:O110"/>
    <mergeCell ref="O21:O23"/>
    <mergeCell ref="J142:J145"/>
    <mergeCell ref="K142:K145"/>
    <mergeCell ref="L142:L145"/>
    <mergeCell ref="M142:M145"/>
    <mergeCell ref="A142:A146"/>
    <mergeCell ref="B142:B146"/>
    <mergeCell ref="C142:C146"/>
    <mergeCell ref="D142:D146"/>
    <mergeCell ref="E142:E146"/>
    <mergeCell ref="F142:F146"/>
    <mergeCell ref="G142:G146"/>
    <mergeCell ref="H142:H145"/>
    <mergeCell ref="I142:I145"/>
    <mergeCell ref="A132:A141"/>
    <mergeCell ref="B132:B141"/>
    <mergeCell ref="C132:C141"/>
    <mergeCell ref="D132:D141"/>
    <mergeCell ref="E132:E141"/>
    <mergeCell ref="F132:F141"/>
    <mergeCell ref="G132:G141"/>
    <mergeCell ref="A124:A131"/>
    <mergeCell ref="B124:B131"/>
    <mergeCell ref="C124:C131"/>
    <mergeCell ref="D124:D131"/>
    <mergeCell ref="E124:E131"/>
    <mergeCell ref="F124:F131"/>
    <mergeCell ref="G124:G131"/>
    <mergeCell ref="H124:H131"/>
    <mergeCell ref="M129:M131"/>
    <mergeCell ref="G111:G123"/>
    <mergeCell ref="H111:H123"/>
    <mergeCell ref="I111:I123"/>
    <mergeCell ref="J111:J123"/>
    <mergeCell ref="K111:K123"/>
    <mergeCell ref="H132:H133"/>
    <mergeCell ref="H135:H136"/>
    <mergeCell ref="I135:I136"/>
    <mergeCell ref="J135:J136"/>
    <mergeCell ref="K135:K136"/>
    <mergeCell ref="L135:L136"/>
    <mergeCell ref="M135:M136"/>
    <mergeCell ref="A111:A123"/>
    <mergeCell ref="B111:B123"/>
    <mergeCell ref="C111:C123"/>
    <mergeCell ref="D111:D123"/>
    <mergeCell ref="E111:E123"/>
    <mergeCell ref="F111:F123"/>
  </mergeCells>
  <phoneticPr fontId="1" type="noConversion"/>
  <dataValidations count="1">
    <dataValidation type="list" allowBlank="1" showInputMessage="1" showErrorMessage="1" sqref="N1:N1048576" xr:uid="{00000000-0002-0000-0000-000000000000}">
      <formula1>"TM1, TM2, TM3, TM4"</formula1>
    </dataValidation>
  </dataValidations>
  <pageMargins left="0.7" right="0.7" top="0.75" bottom="0.75" header="0.3" footer="0.3"/>
  <pageSetup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4:D7"/>
  <sheetViews>
    <sheetView workbookViewId="0">
      <selection activeCell="H13" sqref="H13"/>
    </sheetView>
  </sheetViews>
  <sheetFormatPr defaultRowHeight="15" x14ac:dyDescent="0.25"/>
  <sheetData>
    <row r="4" spans="4:4" x14ac:dyDescent="0.25">
      <c r="D4" t="s">
        <v>8</v>
      </c>
    </row>
    <row r="5" spans="4:4" x14ac:dyDescent="0.25">
      <c r="D5" t="s">
        <v>9</v>
      </c>
    </row>
    <row r="6" spans="4:4" x14ac:dyDescent="0.25">
      <c r="D6" t="s">
        <v>20</v>
      </c>
    </row>
    <row r="7" spans="4:4" x14ac:dyDescent="0.25">
      <c r="D7"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Plani Institucional</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Comment</dc:creator>
  <cp:lastModifiedBy>Sibel Gutiq</cp:lastModifiedBy>
  <cp:lastPrinted>2026-01-28T12:31:33Z</cp:lastPrinted>
  <dcterms:created xsi:type="dcterms:W3CDTF">2025-06-17T16:27:46Z</dcterms:created>
  <dcterms:modified xsi:type="dcterms:W3CDTF">2026-04-28T08:44:45Z</dcterms:modified>
</cp:coreProperties>
</file>